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xr:revisionPtr revIDLastSave="0" documentId="13_ncr:1_{52271AA3-CB4D-4469-8267-ED541ED674FE}" xr6:coauthVersionLast="47" xr6:coauthVersionMax="47" xr10:uidLastSave="{00000000-0000-0000-0000-000000000000}"/>
  <bookViews>
    <workbookView xWindow="28680" yWindow="-120" windowWidth="29040" windowHeight="15720" xr2:uid="{00000000-000D-0000-FFFF-FFFF00000000}"/>
  </bookViews>
  <sheets>
    <sheet name="Welcome Page" sheetId="9" r:id="rId1"/>
    <sheet name="ESP" sheetId="1" r:id="rId2"/>
    <sheet name="RRSP" sheetId="3" r:id="rId3"/>
    <sheet name="SP1M" sheetId="5" r:id="rId4"/>
    <sheet name="SUP" sheetId="6" r:id="rId5"/>
    <sheet name="ISP" sheetId="7" r:id="rId6"/>
    <sheet name="Parameter" sheetId="4"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9" l="1"/>
  <c r="A23" i="9" l="1"/>
  <c r="E54" i="7" l="1"/>
  <c r="E53" i="7"/>
  <c r="E85" i="6"/>
  <c r="E84" i="6"/>
  <c r="C61" i="5"/>
  <c r="C60" i="5"/>
  <c r="F66" i="3"/>
  <c r="F65" i="3"/>
  <c r="E84" i="1"/>
  <c r="E83" i="1"/>
  <c r="D41" i="7" l="1"/>
  <c r="E41" i="7" s="1"/>
  <c r="F41" i="7" s="1"/>
  <c r="B42" i="7"/>
  <c r="D41" i="1" l="1"/>
  <c r="A2" i="7"/>
  <c r="A1" i="7"/>
  <c r="A2" i="6"/>
  <c r="A1" i="6"/>
  <c r="A2" i="5"/>
  <c r="A1" i="5"/>
  <c r="A2" i="3"/>
  <c r="A1" i="3"/>
  <c r="A2" i="1"/>
  <c r="A1" i="1"/>
  <c r="H14" i="9"/>
  <c r="A20" i="9"/>
  <c r="A17" i="9"/>
  <c r="D19" i="7"/>
  <c r="E19" i="7" s="1"/>
  <c r="D12" i="7"/>
  <c r="E12" i="7" s="1"/>
  <c r="D39" i="7"/>
  <c r="E39" i="7" s="1"/>
  <c r="D38" i="7"/>
  <c r="E38" i="7" s="1"/>
  <c r="D36" i="7"/>
  <c r="E36" i="7" s="1"/>
  <c r="D34" i="7"/>
  <c r="E34" i="7" s="1"/>
  <c r="D32" i="7"/>
  <c r="E32" i="7" s="1"/>
  <c r="D31" i="7"/>
  <c r="D29" i="7"/>
  <c r="E29" i="7" s="1"/>
  <c r="D28" i="7"/>
  <c r="E28" i="7" s="1"/>
  <c r="D27" i="7"/>
  <c r="C27" i="7" s="1"/>
  <c r="C42" i="7" s="1"/>
  <c r="D26" i="7"/>
  <c r="E26" i="7" s="1"/>
  <c r="D25" i="7"/>
  <c r="E25" i="7" s="1"/>
  <c r="D24" i="7"/>
  <c r="E24" i="7" s="1"/>
  <c r="D23" i="7"/>
  <c r="E23" i="7" s="1"/>
  <c r="D18" i="7"/>
  <c r="E18" i="7" s="1"/>
  <c r="D16" i="7"/>
  <c r="E16" i="7" s="1"/>
  <c r="D11" i="7"/>
  <c r="E11" i="7" s="1"/>
  <c r="D10" i="7"/>
  <c r="E10" i="7" s="1"/>
  <c r="D42" i="7" l="1"/>
  <c r="F25" i="7"/>
  <c r="E27" i="7"/>
  <c r="F27" i="7" s="1"/>
  <c r="E31" i="7"/>
  <c r="F31" i="7" s="1"/>
  <c r="F18" i="7"/>
  <c r="F12" i="7"/>
  <c r="F10" i="7"/>
  <c r="F26" i="7"/>
  <c r="F28" i="7"/>
  <c r="F32" i="7"/>
  <c r="F38" i="7"/>
  <c r="F39" i="7"/>
  <c r="F36" i="7"/>
  <c r="F34" i="7"/>
  <c r="F29" i="7"/>
  <c r="F24" i="7"/>
  <c r="F23" i="7"/>
  <c r="F19" i="7"/>
  <c r="F16" i="7"/>
  <c r="F11" i="7"/>
  <c r="E71" i="6"/>
  <c r="E73" i="6" s="1"/>
  <c r="B45" i="6"/>
  <c r="D44" i="6"/>
  <c r="E44" i="6" s="1"/>
  <c r="F44" i="6" s="1"/>
  <c r="D43" i="6"/>
  <c r="E43" i="6" s="1"/>
  <c r="F43" i="6" s="1"/>
  <c r="D41" i="6"/>
  <c r="C41" i="6" s="1"/>
  <c r="D39" i="6"/>
  <c r="E39" i="6" s="1"/>
  <c r="F39" i="6" s="1"/>
  <c r="D37" i="6"/>
  <c r="E37" i="6" s="1"/>
  <c r="F37" i="6" s="1"/>
  <c r="D36" i="6"/>
  <c r="E36" i="6" s="1"/>
  <c r="F36" i="6" s="1"/>
  <c r="D34" i="6"/>
  <c r="E34" i="6" s="1"/>
  <c r="F34" i="6" s="1"/>
  <c r="D33" i="6"/>
  <c r="E33" i="6" s="1"/>
  <c r="F33" i="6" s="1"/>
  <c r="D31" i="6"/>
  <c r="E31" i="6" s="1"/>
  <c r="F31" i="6" s="1"/>
  <c r="D30" i="6"/>
  <c r="E30" i="6" s="1"/>
  <c r="F30" i="6" s="1"/>
  <c r="D29" i="6"/>
  <c r="E29" i="6" s="1"/>
  <c r="F29" i="6" s="1"/>
  <c r="D28" i="6"/>
  <c r="E28" i="6" s="1"/>
  <c r="F28" i="6" s="1"/>
  <c r="D27" i="6"/>
  <c r="E27" i="6" s="1"/>
  <c r="F27" i="6" s="1"/>
  <c r="D26" i="6"/>
  <c r="E26" i="6" s="1"/>
  <c r="F26" i="6" s="1"/>
  <c r="D25" i="6"/>
  <c r="E25" i="6" s="1"/>
  <c r="F25" i="6" s="1"/>
  <c r="D21" i="6"/>
  <c r="E21" i="6" s="1"/>
  <c r="F21" i="6" s="1"/>
  <c r="D19" i="6"/>
  <c r="E19" i="6" s="1"/>
  <c r="F19" i="6" s="1"/>
  <c r="D15" i="6"/>
  <c r="E15" i="6" s="1"/>
  <c r="F15" i="6" s="1"/>
  <c r="D14" i="6"/>
  <c r="E14" i="6" s="1"/>
  <c r="B18" i="5"/>
  <c r="C17" i="5"/>
  <c r="D17" i="5" s="1"/>
  <c r="C16" i="5"/>
  <c r="D16" i="5" s="1"/>
  <c r="C15" i="5"/>
  <c r="D15" i="5" s="1"/>
  <c r="C13" i="5"/>
  <c r="D13" i="5" s="1"/>
  <c r="C12" i="5"/>
  <c r="D12" i="5" s="1"/>
  <c r="C11" i="5"/>
  <c r="D11" i="5" s="1"/>
  <c r="C10" i="5"/>
  <c r="D10" i="5" s="1"/>
  <c r="C9" i="5"/>
  <c r="D9" i="5" s="1"/>
  <c r="C46" i="5"/>
  <c r="C48" i="5" s="1"/>
  <c r="E14" i="3"/>
  <c r="E15" i="3" s="1"/>
  <c r="C14" i="3"/>
  <c r="F51" i="3"/>
  <c r="F53" i="3" s="1"/>
  <c r="E42" i="7" l="1"/>
  <c r="C29" i="6"/>
  <c r="D18" i="5"/>
  <c r="C50" i="5" s="1"/>
  <c r="F14" i="3"/>
  <c r="G14" i="3" s="1"/>
  <c r="G15" i="3" s="1"/>
  <c r="F56" i="3" s="1"/>
  <c r="C15" i="3"/>
  <c r="C18" i="5"/>
  <c r="C53" i="5" s="1"/>
  <c r="C45" i="6"/>
  <c r="F14" i="6"/>
  <c r="E41" i="6"/>
  <c r="F41" i="6" s="1"/>
  <c r="D45" i="6"/>
  <c r="H41" i="7" l="1"/>
  <c r="F45" i="6"/>
  <c r="E75" i="6" s="1"/>
  <c r="E45" i="6"/>
  <c r="E78" i="6" s="1"/>
  <c r="F15" i="3"/>
  <c r="F58" i="3" s="1"/>
  <c r="E41" i="1" l="1"/>
  <c r="E71" i="1"/>
  <c r="E73" i="1" s="1"/>
  <c r="B45" i="1"/>
  <c r="D44" i="1"/>
  <c r="D43" i="1"/>
  <c r="E43" i="1" s="1"/>
  <c r="D39" i="1"/>
  <c r="D37" i="1"/>
  <c r="E37" i="1" s="1"/>
  <c r="D35" i="1"/>
  <c r="D34" i="1"/>
  <c r="D32" i="1"/>
  <c r="D31" i="1"/>
  <c r="D30" i="1"/>
  <c r="D29" i="1"/>
  <c r="D28" i="1"/>
  <c r="D27" i="1"/>
  <c r="D26" i="1"/>
  <c r="D22" i="1"/>
  <c r="D20" i="1"/>
  <c r="D16" i="1"/>
  <c r="D15" i="1"/>
  <c r="E15" i="1" s="1"/>
  <c r="E39" i="1" l="1"/>
  <c r="F39" i="1" s="1"/>
  <c r="E22" i="1"/>
  <c r="F22" i="1" s="1"/>
  <c r="E34" i="1"/>
  <c r="F34" i="1" s="1"/>
  <c r="E27" i="1"/>
  <c r="F27" i="1" s="1"/>
  <c r="C30" i="1"/>
  <c r="E30" i="1"/>
  <c r="F30" i="1" s="1"/>
  <c r="E44" i="1"/>
  <c r="F44" i="1" s="1"/>
  <c r="E35" i="1"/>
  <c r="F35" i="1" s="1"/>
  <c r="E29" i="1"/>
  <c r="F29" i="1" s="1"/>
  <c r="E16" i="1"/>
  <c r="F16" i="1" s="1"/>
  <c r="E31" i="1"/>
  <c r="F31" i="1" s="1"/>
  <c r="E26" i="1"/>
  <c r="F26" i="1" s="1"/>
  <c r="E20" i="1"/>
  <c r="F20" i="1" s="1"/>
  <c r="E32" i="1"/>
  <c r="F32" i="1" s="1"/>
  <c r="E28" i="1"/>
  <c r="F28" i="1" s="1"/>
  <c r="D45" i="1"/>
  <c r="F43" i="1"/>
  <c r="C41" i="1"/>
  <c r="F41" i="1"/>
  <c r="F37" i="1"/>
  <c r="F15" i="1"/>
  <c r="F45" i="1" l="1"/>
  <c r="E75" i="1" s="1"/>
  <c r="C45" i="1"/>
  <c r="E45" i="1"/>
  <c r="E77" i="1" s="1"/>
  <c r="E46" i="7" l="1"/>
  <c r="F42" i="7" l="1"/>
</calcChain>
</file>

<file path=xl/sharedStrings.xml><?xml version="1.0" encoding="utf-8"?>
<sst xmlns="http://schemas.openxmlformats.org/spreadsheetml/2006/main" count="455" uniqueCount="183">
  <si>
    <t>Recycling Fund</t>
  </si>
  <si>
    <t>Budget Calculation Toolkit</t>
  </si>
  <si>
    <t>Welcome to the Budget Calculation Toolkit</t>
  </si>
  <si>
    <t>You may wish to have a preliminary calculation to the Budget of your proposed Recycling Fund Project here.</t>
  </si>
  <si>
    <r>
      <t>Please "</t>
    </r>
    <r>
      <rPr>
        <b/>
        <sz val="12"/>
        <color rgb="FF7030A0"/>
        <rFont val="Times New Roman"/>
        <family val="1"/>
      </rPr>
      <t>Double Click</t>
    </r>
    <r>
      <rPr>
        <sz val="12"/>
        <color theme="1"/>
        <rFont val="Times New Roman"/>
        <family val="1"/>
      </rPr>
      <t>" the following project to start the estimation of your Budget Cost.</t>
    </r>
  </si>
  <si>
    <t>The calculation in this Toolkit is for reference only.</t>
  </si>
  <si>
    <t>The Government, with the advice from Advisory Committee on Recycling Fund (RFAC), shall have sole discretion in deciding the amount of budget / funding to be approved for each case.</t>
  </si>
  <si>
    <t>Profit-Making Enterprises</t>
  </si>
  <si>
    <t>Non-Profit-Distributing Organizations</t>
  </si>
  <si>
    <t>Enterprise Support Programme (ESP)</t>
  </si>
  <si>
    <t>Step 1: Please fill in the Project Period</t>
  </si>
  <si>
    <t>Project Period</t>
  </si>
  <si>
    <t>Months</t>
  </si>
  <si>
    <t>Total 
Project Cost 
(HK$)</t>
  </si>
  <si>
    <t>Unrecognisable 
Project Cost 
(HK$)</t>
  </si>
  <si>
    <t>Recognisable 
Project Cost 
(HK$)</t>
  </si>
  <si>
    <t>Funding by 
Recycling Fund
(HK$)</t>
  </si>
  <si>
    <t>Contribution from Funded Enterprise
(HK$)</t>
  </si>
  <si>
    <t>Remark</t>
  </si>
  <si>
    <t>A</t>
  </si>
  <si>
    <t>B</t>
  </si>
  <si>
    <t>C = A - B</t>
  </si>
  <si>
    <t>D = C x 50%</t>
  </si>
  <si>
    <t>E = A - D</t>
  </si>
  <si>
    <t>Step 2: Please fill in the Total Project Cost for respective items.
You only need to fill in the areas in light yellow, the other parts of the sheet are locked.
Calculation will be automatically done.</t>
  </si>
  <si>
    <t>1) Manpower</t>
  </si>
  <si>
    <t>1A) Additional Manpower</t>
  </si>
  <si>
    <t>- Salary (Including Employer’s Contributions to the Mandatory Provident Fund ("MPF"))</t>
  </si>
  <si>
    <t>- Advertising on Recruitment Additional Manpower</t>
  </si>
  <si>
    <t>2) Additional Equipment</t>
  </si>
  <si>
    <t>2A) Equipment General Expenses</t>
  </si>
  <si>
    <t>- Cost of Procuring or Leasing of Additional Equipment, Installation and Maintenance Fee</t>
  </si>
  <si>
    <t>2B) Acquisition of Truck</t>
  </si>
  <si>
    <t>- Cost of Procuring of New Truck</t>
  </si>
  <si>
    <t>3) Other Direct Costs</t>
  </si>
  <si>
    <t>3A) General Operation</t>
  </si>
  <si>
    <t>- Consumables</t>
  </si>
  <si>
    <t>- Consultancy Fees</t>
  </si>
  <si>
    <t>- Delivery Expenses</t>
  </si>
  <si>
    <t>- Laboratory Test Fee</t>
  </si>
  <si>
    <t>- Patent Registration Fees</t>
  </si>
  <si>
    <t>- Production and Promotion Cost of Project Deliverables</t>
  </si>
  <si>
    <t>Such as: Printing of Leaflets, Production of CD-ROMs, Advertising and the Organisation of Seminars.</t>
  </si>
  <si>
    <t>- Warranty Expenses</t>
  </si>
  <si>
    <t>3B) Bank Charges</t>
  </si>
  <si>
    <t>- Audit Confirmation Bank Charges</t>
  </si>
  <si>
    <t>- Cheque Book Designated for Recycling Fund Projects</t>
  </si>
  <si>
    <t>3C) External Audit (Financial &amp; Baseline &amp; Quantity)</t>
  </si>
  <si>
    <t>- External Audit Fees</t>
  </si>
  <si>
    <t>3D) Insurance</t>
  </si>
  <si>
    <t>- Third Party Liability Insurance Premium</t>
  </si>
  <si>
    <t>3E) Rental</t>
  </si>
  <si>
    <t>- Rental Expenses arising from New or Expanding Recycling Business or Existing Premises</t>
  </si>
  <si>
    <t>3F) Transportation</t>
  </si>
  <si>
    <t>- Flight Charges - Only Cost of Economy Class Fare Incurred by Project Team Members</t>
  </si>
  <si>
    <t>- Direct Transportation and manpower Expenses necessary to Organise and/or Support Study Missions</t>
  </si>
  <si>
    <t>Sub-Total</t>
  </si>
  <si>
    <t xml:space="preserve">                F</t>
  </si>
  <si>
    <t>Step 3: Please fill in the Funding Amount of the Previously Approved Cases of your Enterprise (Only applicable to ESP, RRSP, SUP, SP, ORIAS and ORSS Cases)</t>
  </si>
  <si>
    <t>Summary of Previously Approved Cases (Only applicable to ESP, RRSP, SUP, SP, ORIAS and ORSS Cases)</t>
  </si>
  <si>
    <t>Approved Funding Amount (On-Going Projects)</t>
  </si>
  <si>
    <t>Project A1</t>
  </si>
  <si>
    <t>Project A2</t>
  </si>
  <si>
    <t>Project A3</t>
  </si>
  <si>
    <t>Project A4</t>
  </si>
  <si>
    <t>Project A5</t>
  </si>
  <si>
    <t>Project A6</t>
  </si>
  <si>
    <t>Project A7</t>
  </si>
  <si>
    <t>Project A8</t>
  </si>
  <si>
    <t>Project A9</t>
  </si>
  <si>
    <t>Disbursed Funding Amount (Completed Projects)</t>
  </si>
  <si>
    <t>Project B1</t>
  </si>
  <si>
    <t>Project B2</t>
  </si>
  <si>
    <t>Project B3</t>
  </si>
  <si>
    <t>Project B4</t>
  </si>
  <si>
    <t>Project B5</t>
  </si>
  <si>
    <t>Project B6</t>
  </si>
  <si>
    <t>Project B7</t>
  </si>
  <si>
    <t>Project B8</t>
  </si>
  <si>
    <t>Project B9</t>
  </si>
  <si>
    <t>G</t>
  </si>
  <si>
    <t>Maximum Funding by Recycling Fund Amount for this Proposed Project</t>
  </si>
  <si>
    <t>H = Maximum Cap: HK$15,000,000 - G (The maximum amount of funding is deducted by the amount of previously approved fundings)</t>
  </si>
  <si>
    <r>
      <t>Total amount of contribution from funded enterprise
(You may regard this as the amount that</t>
    </r>
    <r>
      <rPr>
        <b/>
        <sz val="12"/>
        <color rgb="FFFF0000"/>
        <rFont val="Times New Roman"/>
        <family val="1"/>
      </rPr>
      <t xml:space="preserve"> you could prepare</t>
    </r>
    <r>
      <rPr>
        <b/>
        <sz val="12"/>
        <color theme="1"/>
        <rFont val="Times New Roman"/>
        <family val="1"/>
      </rPr>
      <t xml:space="preserve"> for the project)</t>
    </r>
  </si>
  <si>
    <t>Total amount of recycling fund amount that can be granted</t>
  </si>
  <si>
    <t>I = Minimum of (F or H)
 (If the estimated funding exceeds the maximum funding that can be granted by Recycling Fund Amount, the maximum amount will be taken as the final total amount)</t>
  </si>
  <si>
    <t>Final Step: Please check your Estimated Funding by Recycling Fund for this Project Here</t>
  </si>
  <si>
    <t>Relocation Rental Support Project (RRSP)</t>
  </si>
  <si>
    <t>Step 1: Please fill in the Rental Period for the Relocation Site (New Site)</t>
  </si>
  <si>
    <r>
      <rPr>
        <b/>
        <sz val="12"/>
        <color rgb="FFFF0000"/>
        <rFont val="Times New Roman"/>
        <family val="1"/>
      </rPr>
      <t>Monthly</t>
    </r>
    <r>
      <rPr>
        <b/>
        <sz val="12"/>
        <color theme="1"/>
        <rFont val="Times New Roman"/>
        <family val="1"/>
      </rPr>
      <t xml:space="preserve"> Rental Cost for Relocation Site
Per</t>
    </r>
    <r>
      <rPr>
        <b/>
        <sz val="12"/>
        <color rgb="FFFF0000"/>
        <rFont val="Times New Roman"/>
        <family val="1"/>
      </rPr>
      <t xml:space="preserve"> Rental Agreement</t>
    </r>
    <r>
      <rPr>
        <b/>
        <sz val="12"/>
        <color theme="1"/>
        <rFont val="Times New Roman"/>
        <family val="1"/>
      </rPr>
      <t xml:space="preserve">
(HK$)</t>
    </r>
  </si>
  <si>
    <t>Total Rental Cost for Whole Project
(HK$)</t>
  </si>
  <si>
    <r>
      <t xml:space="preserve">Rateable Value
</t>
    </r>
    <r>
      <rPr>
        <b/>
        <sz val="12"/>
        <color rgb="FFFF0000"/>
        <rFont val="Times New Roman"/>
        <family val="1"/>
      </rPr>
      <t>(12 Months)</t>
    </r>
    <r>
      <rPr>
        <b/>
        <sz val="12"/>
        <color theme="1"/>
        <rFont val="Times New Roman"/>
        <family val="1"/>
      </rPr>
      <t xml:space="preserve"> per</t>
    </r>
    <r>
      <rPr>
        <b/>
        <sz val="12"/>
        <color rgb="FF7030A0"/>
        <rFont val="Times New Roman"/>
        <family val="1"/>
      </rPr>
      <t xml:space="preserve"> Rating and Valuation Department</t>
    </r>
    <r>
      <rPr>
        <b/>
        <sz val="12"/>
        <color theme="1"/>
        <rFont val="Times New Roman"/>
        <family val="1"/>
      </rPr>
      <t xml:space="preserve">
(HK$)</t>
    </r>
  </si>
  <si>
    <t>Total Rateable Value
for Whole Project
(HK$)</t>
  </si>
  <si>
    <t>C = A x B</t>
  </si>
  <si>
    <t>D</t>
  </si>
  <si>
    <t>E = D / 12 Months x A</t>
  </si>
  <si>
    <t>F = 50% x Minimum of 
(C or E)</t>
  </si>
  <si>
    <t>G = C - F</t>
  </si>
  <si>
    <t>Step 2: Please fill in the Rental Cost and the Rateable Value (areas in light yellow)</t>
  </si>
  <si>
    <t>1) Rental</t>
  </si>
  <si>
    <t>- Rental Amount</t>
  </si>
  <si>
    <t xml:space="preserve">              H</t>
  </si>
  <si>
    <t>Step 3: Please fill in the Funding Amount of the Previously Approved Cases of your Enterprise (Only applicable to ESP, SUP, SP, ORIAS and ORSS Cases)</t>
  </si>
  <si>
    <t>Summary of Previously Approved Cases (Only applicable to ESP, SUP, SP, ORIAS and ORSS Cases)</t>
  </si>
  <si>
    <t>I</t>
  </si>
  <si>
    <t>J = Maximum Cap: HK$15,000,000 - H (The maximum amount of funding is deducted by the amount of previously approved fundings)</t>
  </si>
  <si>
    <t>Total amount of contribution from funded enterprise
(You may regard this as the amount that you could prepare for the project)</t>
  </si>
  <si>
    <t>K = Minimum of (H or J)</t>
  </si>
  <si>
    <t xml:space="preserve"> (If the estimated funding exceeds the maximum funding that can be granted by Recycling Fund Amount, the maximum amount will be taken as the final total amount)</t>
  </si>
  <si>
    <t>Standard Project - $1M (SP1M)</t>
  </si>
  <si>
    <t>Total Cost per Quotation
(HK$)</t>
  </si>
  <si>
    <t>B = A x 50%</t>
  </si>
  <si>
    <t>Step 1: Please fill in the Total Cost per Quotation for respective items.
You only need to fill in the areas in light yellow, the other parts of the sheet are locked.
Calculation will be automatically done.</t>
  </si>
  <si>
    <t>Expenditure Amount</t>
  </si>
  <si>
    <t xml:space="preserve">             D</t>
  </si>
  <si>
    <t>Step 2: Please fill in the Funding Amount of the Previously Approved Cases of your Enterprise (Only applicable to ESP, RRSP, SUP, SP, ORIAS and ORSS Cases)</t>
  </si>
  <si>
    <t>E</t>
  </si>
  <si>
    <t>F = Maximum Cap: HK$1,000,000 - E (The maximum amount of funding is deducted by the amount of previously approved fundings)</t>
  </si>
  <si>
    <t>G = Minimum of (D or F)</t>
  </si>
  <si>
    <t>(If the estimated funding exceeds the maximum funding that can be granted by Recycling Fund Amount, the maximum amount will be taken as the final total amount)</t>
  </si>
  <si>
    <t>Solicitation Theme: New and Start-up Enterprises (SUP)</t>
  </si>
  <si>
    <t>1A) Additional and Existing Manpower</t>
  </si>
  <si>
    <t>3C) External Audit</t>
  </si>
  <si>
    <t>- Baseline Quantity Audit Fee Incurred Before Project Commencement</t>
  </si>
  <si>
    <t xml:space="preserve">            F</t>
  </si>
  <si>
    <t>H = Maximum Cap: HK$500,000 - G (The maximum amount of funding is deducted by the amount of previously approved fundings)</t>
  </si>
  <si>
    <t>I = Minimum of (F or H)</t>
  </si>
  <si>
    <t>Industry Support Programme (ISP)</t>
  </si>
  <si>
    <t>Contribution from Funded Organisation
(HK$)</t>
  </si>
  <si>
    <t>D = C x 100%</t>
  </si>
  <si>
    <t>E = A - D - Over-Budgeted Items</t>
  </si>
  <si>
    <t>- Employees' Compensation Insurance</t>
  </si>
  <si>
    <t>- Insurance related to the New Truck</t>
  </si>
  <si>
    <t>3C) External Audit (Financial)</t>
  </si>
  <si>
    <t>3E) Transportation</t>
  </si>
  <si>
    <t>3F) Local Universities and the Vocational Training Council Only</t>
  </si>
  <si>
    <t>- Administrative Overheads</t>
  </si>
  <si>
    <t xml:space="preserve">                 F</t>
  </si>
  <si>
    <t>Total</t>
  </si>
  <si>
    <t>G = Minimum of (HK$15,000,000 or F)</t>
  </si>
  <si>
    <t>N/A</t>
  </si>
  <si>
    <t>Toolkit for Budget Plan</t>
  </si>
  <si>
    <t>Parameter</t>
  </si>
  <si>
    <t>Project Type</t>
  </si>
  <si>
    <t xml:space="preserve">Funding by Recycling Fund on 
Recognisable Project Cost </t>
  </si>
  <si>
    <t>Maximum Funding by Project
(HK$)</t>
  </si>
  <si>
    <t>Administrative Overhead % for Local Universities and the Vocational Training Council</t>
  </si>
  <si>
    <t>RSB - Promotion and Education Activities</t>
  </si>
  <si>
    <t>RSB - Administrative Overheads</t>
  </si>
  <si>
    <t>ESP</t>
  </si>
  <si>
    <t>RRSP</t>
  </si>
  <si>
    <t>SP</t>
  </si>
  <si>
    <t>SUP</t>
  </si>
  <si>
    <t>ISP</t>
  </si>
  <si>
    <t>RSB</t>
  </si>
  <si>
    <r>
      <t xml:space="preserve">- Attend Training Courses </t>
    </r>
    <r>
      <rPr>
        <sz val="12"/>
        <color rgb="FF0070C0"/>
        <rFont val="Times New Roman"/>
        <family val="1"/>
      </rPr>
      <t>- Project type (a)</t>
    </r>
  </si>
  <si>
    <r>
      <t xml:space="preserve">- Join Accreditation / Registration Schemes </t>
    </r>
    <r>
      <rPr>
        <sz val="12"/>
        <color rgb="FF0070C0"/>
        <rFont val="Times New Roman"/>
        <family val="1"/>
      </rPr>
      <t>- Project type (b)</t>
    </r>
  </si>
  <si>
    <r>
      <t>- Conduct Occupational Safety and Health Audits</t>
    </r>
    <r>
      <rPr>
        <sz val="12"/>
        <color rgb="FF0070C0"/>
        <rFont val="Times New Roman"/>
        <family val="1"/>
      </rPr>
      <t xml:space="preserve"> - Project type (c)</t>
    </r>
  </si>
  <si>
    <r>
      <t xml:space="preserve">- Carry Out Prescribed Promotional and Image-Building Activities </t>
    </r>
    <r>
      <rPr>
        <sz val="12"/>
        <color rgb="FF0070C0"/>
        <rFont val="Times New Roman"/>
        <family val="1"/>
      </rPr>
      <t>- Project type (d)</t>
    </r>
  </si>
  <si>
    <r>
      <t xml:space="preserve">- Procure / Install Prescribed Equipment or Machineries </t>
    </r>
    <r>
      <rPr>
        <sz val="12"/>
        <color rgb="FF0070C0"/>
        <rFont val="Times New Roman"/>
        <family val="1"/>
      </rPr>
      <t>- Project type (e) (f)</t>
    </r>
  </si>
  <si>
    <r>
      <t xml:space="preserve">- Enhance Recyclers’ Adoption of IT Solutions </t>
    </r>
    <r>
      <rPr>
        <sz val="12"/>
        <color rgb="FF0070C0"/>
        <rFont val="Times New Roman"/>
        <family val="1"/>
      </rPr>
      <t>- Project type (g)</t>
    </r>
  </si>
  <si>
    <r>
      <t xml:space="preserve">- Upgrading Capability of Recyclers </t>
    </r>
    <r>
      <rPr>
        <sz val="12"/>
        <color rgb="FF0070C0"/>
        <rFont val="Times New Roman"/>
        <family val="1"/>
      </rPr>
      <t>- Project type (h)</t>
    </r>
  </si>
  <si>
    <r>
      <t xml:space="preserve">- Adopt Reusable School Lunch Boxes &amp; Utensils, Implement Food Waste Collection and Recycling by School Lunch Suppliers </t>
    </r>
    <r>
      <rPr>
        <sz val="12"/>
        <color rgb="FF0070C0"/>
        <rFont val="Times New Roman"/>
        <family val="1"/>
      </rPr>
      <t>- Project type (i)</t>
    </r>
  </si>
  <si>
    <t>Including Accreditation Fee</t>
  </si>
  <si>
    <t>Including Insurance regarding the Additional Manpower, Equipment and Vehicles (which are directly incurred for the ISP project and could be separately distinguished from other Non-Recycling Fund use)</t>
  </si>
  <si>
    <t>Such as: Printing of Leaflets, Production of CD-ROMs, Advertising,  Organisation of Seminars, Website and System Development, Intelligence Recycling System and/or Incentive Scheme</t>
  </si>
  <si>
    <t>- Bank Account Opening / Cheque Book Designated for Recycling Fund Projects</t>
  </si>
  <si>
    <t>Guide to Application - ESP</t>
  </si>
  <si>
    <t>Guide to Application - ISP</t>
  </si>
  <si>
    <t>Guide to Application - RRSP</t>
  </si>
  <si>
    <t>Guide to Application - SP1M</t>
  </si>
  <si>
    <t>Guide to Application - SUP</t>
  </si>
  <si>
    <t>Recognisable Project Cost: 
Not more than HK$250,000 or 90% of the Total Direct Costs Involved in Patent Applications (whichever is the less).
(Please refer to Guide to Application (ESP) - Section 3.3.2 (iii) Other direct costs - for further details)</t>
  </si>
  <si>
    <t>Cap for funding support for Rent should not exceed 20% of the Total Approved Funding Amount or HK$40,000 per month.
(Please refer to Guide to Application (ESP) - Section 3.3.2 (iii) Other direct costs - for further details)</t>
  </si>
  <si>
    <t>Attention: The Maximum number of Funding Projects under ESP = 10 only (Including this Proposed Project) 
(Please refer to Guide to Application (ESP) - Section 3.1.6 - for further details)</t>
  </si>
  <si>
    <t>If applicant plans to purchase second (2nd) hand equipment in the project, please refer to Guide to Application (ESP) - Annex 3 - for further details</t>
  </si>
  <si>
    <t>Salary of Existing Employee will not be covered by the Funding Support
(Please refer to Guide to Application (ESP) - Section 3.3.2 (iv) Unallowable costs - for further details)</t>
  </si>
  <si>
    <t>Other Insurance Expenses will not be covered by the Funding Support
(Please refer to Guide to Application (ESP) - Section 3.3.2 (iv) Unallowable costs - for further details)</t>
  </si>
  <si>
    <t>Renovation, Utility, Entertainment Expenses, Expenses for Meals, Local Public Transportation and Other Administratie Costs will not be covered by the Funding Support
(Please refer to Guide to Application (ESP) - Section 3.3.2 (iv) Unallowable costs - for further details)</t>
  </si>
  <si>
    <t>Recognisable Project Cost: 
Not more than HK$250,000 or 90% of the Total Direct Costs Involved in Patent Applications (whichever is the less).
(Please refer to Guide to Application (ISP) - Section 3.3.2 (c) Other direct costs - for further details)</t>
  </si>
  <si>
    <t>Up to 15% of Funding by Recycling Fund
(Please refer to Guide to Application (ISP) - Section 3.3.2 (c) Other Direct Costs - for further details)</t>
  </si>
  <si>
    <t>Renovation, Utility, Entertainment Expenses, Expenses for Meals, Local Public Transportation and Other Administratie Costs will not be covered by the Funding Support
(Please refer to Guide to Application (ISP) - Section 3.3.2 (d) Unallowable Costs - for further details)</t>
  </si>
  <si>
    <t>Salary of Existing Employee will not be covered by the Funding Support
(Please refer to Guide to Application (ISP) - Section 3.3.2 (d) Unallowable Costs - for further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</si>
</sst>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0_-;\(#,##0.00\);_-* &quot;-&quot;??_-;_-@_-"/>
    <numFmt numFmtId="166" formatCode="0.0%"/>
  </numFmts>
  <fonts count="26">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2"/>
      <color rgb="FFFF0000"/>
      <name val="Times New Roman"/>
      <family val="1"/>
    </font>
    <font>
      <b/>
      <sz val="12"/>
      <color theme="0"/>
      <name val="Times New Roman"/>
      <family val="1"/>
    </font>
    <font>
      <sz val="12"/>
      <color rgb="FF0070C0"/>
      <name val="Times New Roman"/>
      <family val="1"/>
    </font>
    <font>
      <sz val="12"/>
      <color rgb="FF7030A0"/>
      <name val="Times New Roman"/>
      <family val="1"/>
    </font>
    <font>
      <b/>
      <sz val="12"/>
      <color rgb="FF0070C0"/>
      <name val="Times New Roman"/>
      <family val="1"/>
    </font>
    <font>
      <sz val="12"/>
      <color rgb="FFFF0000"/>
      <name val="Times New Roman"/>
      <family val="1"/>
    </font>
    <font>
      <sz val="12"/>
      <color theme="0"/>
      <name val="Times New Roman"/>
      <family val="1"/>
    </font>
    <font>
      <b/>
      <sz val="12"/>
      <color rgb="FF7030A0"/>
      <name val="Times New Roman"/>
      <family val="1"/>
    </font>
    <font>
      <b/>
      <sz val="12"/>
      <color rgb="FF00B050"/>
      <name val="Times New Roman"/>
      <family val="1"/>
    </font>
    <font>
      <b/>
      <sz val="14"/>
      <color rgb="FF0070C0"/>
      <name val="Times New Roman"/>
      <family val="1"/>
    </font>
    <font>
      <b/>
      <sz val="12"/>
      <name val="Times New Roman"/>
      <family val="1"/>
    </font>
    <font>
      <sz val="12"/>
      <name val="Times New Roman"/>
      <family val="1"/>
    </font>
    <font>
      <i/>
      <sz val="12"/>
      <color rgb="FFFF0000"/>
      <name val="Times New Roman"/>
      <family val="1"/>
    </font>
    <font>
      <b/>
      <i/>
      <sz val="12"/>
      <color rgb="FF00B050"/>
      <name val="Times New Roman"/>
      <family val="1"/>
    </font>
    <font>
      <u/>
      <sz val="11"/>
      <color theme="10"/>
      <name val="Calibri"/>
      <family val="2"/>
      <scheme val="minor"/>
    </font>
    <font>
      <b/>
      <sz val="12"/>
      <color theme="4" tint="-0.249977111117893"/>
      <name val="Times New Roman"/>
      <family val="1"/>
    </font>
    <font>
      <sz val="9"/>
      <name val="Calibri"/>
      <family val="3"/>
      <charset val="136"/>
      <scheme val="minor"/>
    </font>
    <font>
      <i/>
      <u/>
      <sz val="12"/>
      <color theme="10"/>
      <name val="Times New Roman"/>
      <family val="1"/>
    </font>
    <font>
      <i/>
      <u/>
      <sz val="12"/>
      <color rgb="FF0070C0"/>
      <name val="Times New Roman"/>
      <family val="1"/>
    </font>
    <font>
      <b/>
      <i/>
      <u/>
      <sz val="12"/>
      <color rgb="FF0070C0"/>
      <name val="Times New Roman"/>
      <family val="1"/>
    </font>
    <font>
      <i/>
      <u/>
      <sz val="12"/>
      <color rgb="FF00B050"/>
      <name val="Times New Roman"/>
      <family val="1"/>
    </font>
    <font>
      <b/>
      <i/>
      <u/>
      <sz val="12"/>
      <color rgb="FF00B050"/>
      <name val="Times New Roman"/>
      <family val="1"/>
    </font>
  </fonts>
  <fills count="12">
    <fill>
      <patternFill patternType="none"/>
    </fill>
    <fill>
      <patternFill patternType="gray125"/>
    </fill>
    <fill>
      <patternFill patternType="solid">
        <fgColor rgb="FF00B05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0000"/>
        <bgColor indexed="64"/>
      </patternFill>
    </fill>
    <fill>
      <patternFill patternType="solid">
        <fgColor rgb="FF0070C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7030A0"/>
        <bgColor indexed="64"/>
      </patternFill>
    </fill>
    <fill>
      <patternFill patternType="solid">
        <fgColor theme="8" tint="0.79998168889431442"/>
        <bgColor indexed="64"/>
      </patternFill>
    </fill>
    <fill>
      <patternFill patternType="solid">
        <fgColor theme="0"/>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rgb="FF00B050"/>
      </left>
      <right style="medium">
        <color rgb="FF00B050"/>
      </right>
      <top style="medium">
        <color rgb="FF00B050"/>
      </top>
      <bottom style="double">
        <color rgb="FF00B05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cellStyleXfs>
  <cellXfs count="110">
    <xf numFmtId="0" fontId="0" fillId="0" borderId="0" xfId="0"/>
    <xf numFmtId="0" fontId="2" fillId="0" borderId="0" xfId="0" applyFont="1"/>
    <xf numFmtId="0" fontId="3" fillId="0" borderId="0" xfId="0" applyFont="1"/>
    <xf numFmtId="0" fontId="2" fillId="0" borderId="0" xfId="0" applyFont="1" applyAlignment="1">
      <alignment vertical="center"/>
    </xf>
    <xf numFmtId="0" fontId="3" fillId="8" borderId="4"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0" borderId="0" xfId="0" applyFont="1" applyAlignment="1">
      <alignment vertical="center"/>
    </xf>
    <xf numFmtId="0" fontId="5" fillId="6" borderId="9" xfId="0" applyFont="1" applyFill="1" applyBorder="1" applyAlignment="1">
      <alignment vertical="center"/>
    </xf>
    <xf numFmtId="0" fontId="8" fillId="0" borderId="11" xfId="0" applyFont="1" applyBorder="1"/>
    <xf numFmtId="9" fontId="8" fillId="0" borderId="12" xfId="0" applyNumberFormat="1" applyFont="1" applyBorder="1"/>
    <xf numFmtId="0" fontId="12" fillId="0" borderId="11" xfId="0" applyFont="1" applyBorder="1"/>
    <xf numFmtId="9" fontId="12" fillId="0" borderId="12" xfId="0" applyNumberFormat="1" applyFont="1" applyBorder="1"/>
    <xf numFmtId="0" fontId="3" fillId="0" borderId="13" xfId="0" applyFont="1" applyBorder="1"/>
    <xf numFmtId="0" fontId="3" fillId="0" borderId="14" xfId="0" applyFont="1" applyBorder="1"/>
    <xf numFmtId="164" fontId="8" fillId="0" borderId="12" xfId="1" applyFont="1" applyBorder="1"/>
    <xf numFmtId="164" fontId="12" fillId="0" borderId="12" xfId="1" applyFont="1" applyBorder="1"/>
    <xf numFmtId="0" fontId="5" fillId="6" borderId="10" xfId="0" applyFont="1" applyFill="1" applyBorder="1" applyAlignment="1">
      <alignment horizontal="center" vertical="center" wrapText="1"/>
    </xf>
    <xf numFmtId="9" fontId="12" fillId="0" borderId="12" xfId="1" applyNumberFormat="1" applyFont="1" applyBorder="1"/>
    <xf numFmtId="0" fontId="15" fillId="0" borderId="0" xfId="0" applyFont="1"/>
    <xf numFmtId="9" fontId="17" fillId="0" borderId="12" xfId="1" applyNumberFormat="1" applyFont="1" applyBorder="1"/>
    <xf numFmtId="164" fontId="16" fillId="3" borderId="12" xfId="1" applyFont="1" applyFill="1" applyBorder="1" applyAlignment="1">
      <alignment horizontal="right"/>
    </xf>
    <xf numFmtId="164" fontId="9" fillId="3" borderId="12" xfId="1" applyFont="1" applyFill="1" applyBorder="1" applyAlignment="1">
      <alignment horizontal="right"/>
    </xf>
    <xf numFmtId="0" fontId="2" fillId="0" borderId="11" xfId="0" applyFont="1" applyBorder="1"/>
    <xf numFmtId="0" fontId="2" fillId="0" borderId="12" xfId="0" applyFont="1" applyBorder="1"/>
    <xf numFmtId="0" fontId="2" fillId="0" borderId="13" xfId="0" applyFont="1" applyBorder="1"/>
    <xf numFmtId="0" fontId="2" fillId="0" borderId="16" xfId="0" applyFont="1" applyBorder="1"/>
    <xf numFmtId="0" fontId="2" fillId="0" borderId="14" xfId="0" applyFont="1" applyBorder="1"/>
    <xf numFmtId="0" fontId="15" fillId="0" borderId="11" xfId="0" applyFont="1" applyBorder="1"/>
    <xf numFmtId="0" fontId="15" fillId="0" borderId="12" xfId="0" applyFont="1" applyBorder="1"/>
    <xf numFmtId="0" fontId="2" fillId="0" borderId="0" xfId="0" applyFont="1" applyAlignment="1">
      <alignment horizontal="center"/>
    </xf>
    <xf numFmtId="0" fontId="10" fillId="0" borderId="0" xfId="0" applyFont="1" applyAlignment="1">
      <alignment vertical="center"/>
    </xf>
    <xf numFmtId="0" fontId="10" fillId="0" borderId="0" xfId="0" applyFont="1" applyAlignment="1">
      <alignment wrapText="1"/>
    </xf>
    <xf numFmtId="0" fontId="2" fillId="0" borderId="0" xfId="0" quotePrefix="1" applyFont="1" applyAlignment="1">
      <alignment vertical="center" wrapText="1"/>
    </xf>
    <xf numFmtId="165" fontId="2" fillId="4" borderId="0" xfId="1" applyNumberFormat="1" applyFont="1" applyFill="1" applyAlignment="1" applyProtection="1">
      <alignment vertical="center"/>
      <protection locked="0"/>
    </xf>
    <xf numFmtId="165" fontId="2" fillId="0" borderId="0" xfId="1" applyNumberFormat="1" applyFont="1" applyAlignment="1">
      <alignment vertical="center"/>
    </xf>
    <xf numFmtId="0" fontId="10" fillId="0" borderId="0" xfId="0" applyFont="1" applyAlignment="1">
      <alignment vertical="center" wrapText="1"/>
    </xf>
    <xf numFmtId="0" fontId="4" fillId="0" borderId="0" xfId="0" applyFont="1" applyAlignment="1">
      <alignment vertical="center"/>
    </xf>
    <xf numFmtId="0" fontId="3" fillId="7" borderId="2" xfId="0" applyFont="1" applyFill="1" applyBorder="1" applyAlignment="1">
      <alignment vertical="center"/>
    </xf>
    <xf numFmtId="0" fontId="2" fillId="7" borderId="3" xfId="0" applyFont="1" applyFill="1" applyBorder="1" applyAlignment="1">
      <alignment vertical="center"/>
    </xf>
    <xf numFmtId="0" fontId="2" fillId="7" borderId="1" xfId="0" applyFont="1" applyFill="1" applyBorder="1" applyAlignment="1">
      <alignment vertical="center"/>
    </xf>
    <xf numFmtId="0" fontId="3" fillId="0" borderId="0" xfId="0" applyFont="1" applyAlignment="1">
      <alignment horizontal="right" vertical="center"/>
    </xf>
    <xf numFmtId="0" fontId="8" fillId="0" borderId="0" xfId="0" applyFont="1" applyAlignment="1">
      <alignment horizontal="center" vertical="center"/>
    </xf>
    <xf numFmtId="0" fontId="4" fillId="0" borderId="0" xfId="0" applyFont="1" applyAlignment="1">
      <alignment horizontal="center" vertical="center"/>
    </xf>
    <xf numFmtId="0" fontId="5" fillId="6" borderId="0" xfId="0" applyFont="1" applyFill="1" applyAlignment="1">
      <alignment vertical="center"/>
    </xf>
    <xf numFmtId="0" fontId="6" fillId="0" borderId="0" xfId="0" applyFont="1" applyAlignment="1">
      <alignment vertical="center"/>
    </xf>
    <xf numFmtId="0" fontId="3" fillId="3" borderId="0" xfId="0" applyFont="1" applyFill="1" applyAlignment="1">
      <alignment vertical="center"/>
    </xf>
    <xf numFmtId="165" fontId="2" fillId="0" borderId="0" xfId="1" applyNumberFormat="1" applyFont="1" applyFill="1" applyAlignment="1">
      <alignment vertical="center"/>
    </xf>
    <xf numFmtId="0" fontId="2" fillId="0" borderId="0" xfId="0" quotePrefix="1" applyFont="1" applyAlignment="1">
      <alignment vertical="center"/>
    </xf>
    <xf numFmtId="0" fontId="11" fillId="0" borderId="0" xfId="0" applyFont="1" applyAlignment="1">
      <alignment vertical="center"/>
    </xf>
    <xf numFmtId="0" fontId="7" fillId="0" borderId="0" xfId="0" applyFont="1" applyAlignment="1">
      <alignment vertical="center"/>
    </xf>
    <xf numFmtId="0" fontId="5" fillId="2" borderId="0" xfId="0" applyFont="1" applyFill="1" applyAlignment="1">
      <alignment vertical="center"/>
    </xf>
    <xf numFmtId="0" fontId="5" fillId="5" borderId="0" xfId="0" applyFont="1" applyFill="1" applyAlignment="1">
      <alignment vertical="center"/>
    </xf>
    <xf numFmtId="165" fontId="3" fillId="0" borderId="7" xfId="1" applyNumberFormat="1" applyFont="1" applyBorder="1" applyAlignment="1">
      <alignment vertical="center"/>
    </xf>
    <xf numFmtId="0" fontId="19" fillId="0" borderId="0" xfId="0" applyFont="1" applyAlignment="1">
      <alignment vertical="center"/>
    </xf>
    <xf numFmtId="165" fontId="19" fillId="0" borderId="0" xfId="1" applyNumberFormat="1" applyFont="1" applyAlignment="1">
      <alignment vertical="center"/>
    </xf>
    <xf numFmtId="0" fontId="9" fillId="0" borderId="0" xfId="0" applyFont="1" applyAlignment="1">
      <alignment vertical="center"/>
    </xf>
    <xf numFmtId="0" fontId="5" fillId="9" borderId="0" xfId="0" applyFont="1" applyFill="1" applyAlignment="1">
      <alignment vertical="center"/>
    </xf>
    <xf numFmtId="0" fontId="8" fillId="0" borderId="0" xfId="0" applyFont="1" applyAlignment="1">
      <alignment vertical="center"/>
    </xf>
    <xf numFmtId="164" fontId="13" fillId="11" borderId="0" xfId="1" applyFont="1" applyFill="1" applyAlignment="1">
      <alignment vertical="center"/>
    </xf>
    <xf numFmtId="0" fontId="0" fillId="0" borderId="0" xfId="0" applyAlignment="1">
      <alignment vertical="center"/>
    </xf>
    <xf numFmtId="165" fontId="13" fillId="7" borderId="8" xfId="1" applyNumberFormat="1" applyFont="1" applyFill="1" applyBorder="1" applyAlignment="1">
      <alignment vertical="center"/>
    </xf>
    <xf numFmtId="0" fontId="8" fillId="0" borderId="0" xfId="0" applyFont="1" applyAlignment="1">
      <alignment vertical="center" wrapText="1"/>
    </xf>
    <xf numFmtId="0" fontId="3" fillId="7" borderId="3" xfId="0" applyFont="1" applyFill="1" applyBorder="1" applyAlignment="1">
      <alignment vertical="center"/>
    </xf>
    <xf numFmtId="0" fontId="8" fillId="0" borderId="0" xfId="0" applyFont="1" applyAlignment="1">
      <alignment horizontal="center" vertical="center" wrapText="1"/>
    </xf>
    <xf numFmtId="0" fontId="5" fillId="0" borderId="0" xfId="0" applyFont="1" applyAlignment="1">
      <alignment vertical="center"/>
    </xf>
    <xf numFmtId="0" fontId="3" fillId="0" borderId="0" xfId="0" applyFont="1" applyAlignment="1">
      <alignment horizontal="left" vertical="center" wrapText="1"/>
    </xf>
    <xf numFmtId="165" fontId="3" fillId="0" borderId="0" xfId="1" applyNumberFormat="1" applyFont="1" applyBorder="1" applyAlignment="1">
      <alignment vertical="center"/>
    </xf>
    <xf numFmtId="165" fontId="3" fillId="0" borderId="0" xfId="1" applyNumberFormat="1" applyFont="1" applyAlignment="1">
      <alignment vertical="center"/>
    </xf>
    <xf numFmtId="0" fontId="3" fillId="0" borderId="0" xfId="0" applyFont="1" applyAlignment="1">
      <alignment horizontal="right" vertical="center" wrapText="1"/>
    </xf>
    <xf numFmtId="165" fontId="2" fillId="0" borderId="0" xfId="1" applyNumberFormat="1" applyFont="1" applyFill="1" applyAlignment="1" applyProtection="1">
      <alignment vertical="center"/>
      <protection locked="0"/>
    </xf>
    <xf numFmtId="165" fontId="2" fillId="4" borderId="0" xfId="1" applyNumberFormat="1" applyFont="1" applyFill="1" applyAlignment="1" applyProtection="1">
      <alignment vertical="center" wrapText="1"/>
      <protection locked="0"/>
    </xf>
    <xf numFmtId="166" fontId="10" fillId="0" borderId="0" xfId="2" applyNumberFormat="1" applyFont="1" applyAlignment="1">
      <alignment vertical="center"/>
    </xf>
    <xf numFmtId="0" fontId="11" fillId="0" borderId="0" xfId="0" applyFont="1" applyAlignment="1">
      <alignment vertical="center" wrapText="1"/>
    </xf>
    <xf numFmtId="0" fontId="3" fillId="7" borderId="17" xfId="0" applyFont="1" applyFill="1" applyBorder="1" applyAlignment="1">
      <alignment horizontal="right" vertical="center" wrapText="1"/>
    </xf>
    <xf numFmtId="0" fontId="3" fillId="7" borderId="17" xfId="0" applyFont="1" applyFill="1" applyBorder="1" applyAlignment="1">
      <alignment horizontal="right" vertical="center"/>
    </xf>
    <xf numFmtId="0" fontId="21" fillId="0" borderId="0" xfId="3" applyFont="1" applyFill="1" applyBorder="1" applyAlignment="1"/>
    <xf numFmtId="0" fontId="21" fillId="0" borderId="12" xfId="3" applyFont="1" applyFill="1" applyBorder="1" applyAlignment="1"/>
    <xf numFmtId="0" fontId="23" fillId="3" borderId="11" xfId="3" applyFont="1" applyFill="1" applyBorder="1" applyAlignment="1"/>
    <xf numFmtId="0" fontId="25" fillId="3" borderId="11" xfId="3" applyFont="1" applyFill="1" applyBorder="1" applyAlignment="1"/>
    <xf numFmtId="0" fontId="11" fillId="10" borderId="0" xfId="0" applyFont="1" applyFill="1" applyAlignment="1">
      <alignment horizontal="center"/>
    </xf>
    <xf numFmtId="0" fontId="2" fillId="0" borderId="0" xfId="0" applyFont="1" applyAlignment="1">
      <alignment horizontal="center"/>
    </xf>
    <xf numFmtId="0" fontId="5" fillId="6" borderId="9" xfId="0" applyFont="1" applyFill="1" applyBorder="1" applyAlignment="1">
      <alignment horizontal="center"/>
    </xf>
    <xf numFmtId="0" fontId="5" fillId="6" borderId="15" xfId="0" applyFont="1" applyFill="1" applyBorder="1" applyAlignment="1">
      <alignment horizontal="center"/>
    </xf>
    <xf numFmtId="0" fontId="5" fillId="6" borderId="10" xfId="0" applyFont="1" applyFill="1" applyBorder="1" applyAlignment="1">
      <alignment horizontal="center"/>
    </xf>
    <xf numFmtId="0" fontId="5" fillId="2" borderId="9" xfId="0" applyFont="1" applyFill="1" applyBorder="1" applyAlignment="1">
      <alignment horizontal="center"/>
    </xf>
    <xf numFmtId="0" fontId="5" fillId="2" borderId="15" xfId="0" applyFont="1" applyFill="1" applyBorder="1" applyAlignment="1">
      <alignment horizontal="center"/>
    </xf>
    <xf numFmtId="0" fontId="5" fillId="2" borderId="10" xfId="0" applyFont="1" applyFill="1" applyBorder="1" applyAlignment="1">
      <alignment horizontal="center"/>
    </xf>
    <xf numFmtId="0" fontId="4" fillId="0" borderId="0" xfId="0" applyFont="1" applyAlignment="1">
      <alignment horizontal="center"/>
    </xf>
    <xf numFmtId="0" fontId="22" fillId="3" borderId="11" xfId="3" applyFont="1" applyFill="1" applyBorder="1" applyAlignment="1">
      <alignment horizontal="center"/>
    </xf>
    <xf numFmtId="0" fontId="22" fillId="3" borderId="0" xfId="3" applyFont="1" applyFill="1" applyBorder="1" applyAlignment="1">
      <alignment horizontal="center"/>
    </xf>
    <xf numFmtId="0" fontId="22" fillId="3" borderId="12" xfId="3" applyFont="1" applyFill="1" applyBorder="1" applyAlignment="1">
      <alignment horizontal="center"/>
    </xf>
    <xf numFmtId="0" fontId="24" fillId="3" borderId="11" xfId="3" applyFont="1" applyFill="1" applyBorder="1" applyAlignment="1">
      <alignment horizontal="center"/>
    </xf>
    <xf numFmtId="0" fontId="24" fillId="3" borderId="0" xfId="3" applyFont="1" applyFill="1" applyBorder="1" applyAlignment="1">
      <alignment horizontal="center"/>
    </xf>
    <xf numFmtId="0" fontId="24" fillId="3" borderId="12" xfId="3" applyFont="1" applyFill="1" applyBorder="1" applyAlignment="1">
      <alignment horizontal="center"/>
    </xf>
    <xf numFmtId="0" fontId="14" fillId="4" borderId="11" xfId="0" applyFont="1" applyFill="1" applyBorder="1" applyAlignment="1" applyProtection="1">
      <alignment horizontal="center"/>
      <protection locked="0"/>
    </xf>
    <xf numFmtId="0" fontId="14" fillId="4" borderId="0" xfId="0" applyFont="1" applyFill="1" applyAlignment="1" applyProtection="1">
      <alignment horizontal="center"/>
      <protection locked="0"/>
    </xf>
    <xf numFmtId="0" fontId="14" fillId="4" borderId="12" xfId="0" applyFont="1" applyFill="1" applyBorder="1" applyAlignment="1" applyProtection="1">
      <alignment horizontal="center"/>
      <protection locked="0"/>
    </xf>
    <xf numFmtId="0" fontId="3" fillId="7" borderId="9" xfId="0" applyFont="1" applyFill="1" applyBorder="1" applyAlignment="1">
      <alignment horizontal="left" vertical="center" wrapText="1"/>
    </xf>
    <xf numFmtId="0" fontId="3" fillId="7" borderId="15" xfId="0" applyFont="1" applyFill="1" applyBorder="1" applyAlignment="1">
      <alignment horizontal="left" vertical="center" wrapText="1"/>
    </xf>
    <xf numFmtId="0" fontId="3" fillId="7" borderId="10" xfId="0" applyFont="1" applyFill="1" applyBorder="1" applyAlignment="1">
      <alignment horizontal="left" vertical="center" wrapText="1"/>
    </xf>
    <xf numFmtId="0" fontId="3" fillId="7" borderId="11" xfId="0" applyFont="1" applyFill="1" applyBorder="1" applyAlignment="1">
      <alignment horizontal="left" vertical="center" wrapText="1"/>
    </xf>
    <xf numFmtId="0" fontId="3" fillId="7" borderId="0" xfId="0" applyFont="1" applyFill="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7" borderId="16" xfId="0" applyFont="1" applyFill="1" applyBorder="1" applyAlignment="1">
      <alignment horizontal="left" vertical="center" wrapText="1"/>
    </xf>
    <xf numFmtId="0" fontId="3" fillId="7" borderId="14" xfId="0" applyFont="1" applyFill="1" applyBorder="1" applyAlignment="1">
      <alignment horizontal="left" vertical="center" wrapText="1"/>
    </xf>
    <xf numFmtId="165" fontId="3" fillId="0" borderId="0" xfId="1" applyNumberFormat="1" applyFont="1" applyAlignment="1">
      <alignment horizontal="right" vertical="center" wrapText="1"/>
    </xf>
    <xf numFmtId="0" fontId="11" fillId="0" borderId="0" xfId="0" applyFont="1" applyAlignment="1">
      <alignment horizontal="left" vertical="center" wrapText="1"/>
    </xf>
    <xf numFmtId="0" fontId="3" fillId="0" borderId="0" xfId="0" applyFont="1" applyAlignment="1">
      <alignment horizontal="right" vertical="center" wrapText="1"/>
    </xf>
  </cellXfs>
  <cellStyles count="4">
    <cellStyle name="Comma" xfId="1" builtinId="3"/>
    <cellStyle name="Hyperlink" xfId="3" builtinId="8"/>
    <cellStyle name="Normal" xfId="0" builtinId="0"/>
    <cellStyle name="Percent" xfId="2" builtinId="5"/>
  </cellStyles>
  <dxfs count="14">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FF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598712</xdr:colOff>
      <xdr:row>45</xdr:row>
      <xdr:rowOff>40821</xdr:rowOff>
    </xdr:from>
    <xdr:to>
      <xdr:col>3</xdr:col>
      <xdr:colOff>1347106</xdr:colOff>
      <xdr:row>53</xdr:row>
      <xdr:rowOff>108859</xdr:rowOff>
    </xdr:to>
    <xdr:sp macro="" textlink="">
      <xdr:nvSpPr>
        <xdr:cNvPr id="8" name="Bent-Up Arrow 7">
          <a:extLst>
            <a:ext uri="{FF2B5EF4-FFF2-40B4-BE49-F238E27FC236}">
              <a16:creationId xmlns:a16="http://schemas.microsoft.com/office/drawing/2014/main" id="{00000000-0008-0000-0100-000008000000}"/>
            </a:ext>
          </a:extLst>
        </xdr:cNvPr>
        <xdr:cNvSpPr/>
      </xdr:nvSpPr>
      <xdr:spPr>
        <a:xfrm rot="5400000">
          <a:off x="9429747" y="8722179"/>
          <a:ext cx="1700895" cy="3524251"/>
        </a:xfrm>
        <a:prstGeom prst="bentUpArrow">
          <a:avLst>
            <a:gd name="adj1" fmla="val 12326"/>
            <a:gd name="adj2" fmla="val 22284"/>
            <a:gd name="adj3" fmla="val 31316"/>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6994070</xdr:colOff>
      <xdr:row>6</xdr:row>
      <xdr:rowOff>13607</xdr:rowOff>
    </xdr:from>
    <xdr:to>
      <xdr:col>0</xdr:col>
      <xdr:colOff>7908565</xdr:colOff>
      <xdr:row>11</xdr:row>
      <xdr:rowOff>54428</xdr:rowOff>
    </xdr:to>
    <xdr:sp macro="" textlink="">
      <xdr:nvSpPr>
        <xdr:cNvPr id="6" name="Curved Left Arrow 5">
          <a:extLst>
            <a:ext uri="{FF2B5EF4-FFF2-40B4-BE49-F238E27FC236}">
              <a16:creationId xmlns:a16="http://schemas.microsoft.com/office/drawing/2014/main" id="{00000000-0008-0000-0100-000006000000}"/>
            </a:ext>
          </a:extLst>
        </xdr:cNvPr>
        <xdr:cNvSpPr/>
      </xdr:nvSpPr>
      <xdr:spPr>
        <a:xfrm flipH="1">
          <a:off x="6994070" y="1238250"/>
          <a:ext cx="914495" cy="1469571"/>
        </a:xfrm>
        <a:prstGeom prst="curvedLeftArrow">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5</xdr:col>
      <xdr:colOff>147787</xdr:colOff>
      <xdr:row>74</xdr:row>
      <xdr:rowOff>346952</xdr:rowOff>
    </xdr:from>
    <xdr:to>
      <xdr:col>5</xdr:col>
      <xdr:colOff>871170</xdr:colOff>
      <xdr:row>77</xdr:row>
      <xdr:rowOff>93880</xdr:rowOff>
    </xdr:to>
    <xdr:sp macro="" textlink="">
      <xdr:nvSpPr>
        <xdr:cNvPr id="4" name="Curved Up Arrow 3">
          <a:extLst>
            <a:ext uri="{FF2B5EF4-FFF2-40B4-BE49-F238E27FC236}">
              <a16:creationId xmlns:a16="http://schemas.microsoft.com/office/drawing/2014/main" id="{00000000-0008-0000-0100-000004000000}"/>
            </a:ext>
          </a:extLst>
        </xdr:cNvPr>
        <xdr:cNvSpPr/>
      </xdr:nvSpPr>
      <xdr:spPr>
        <a:xfrm rot="13958747">
          <a:off x="13474354" y="16588706"/>
          <a:ext cx="1012392" cy="723383"/>
        </a:xfrm>
        <a:prstGeom prst="curvedUp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707571</xdr:colOff>
      <xdr:row>15</xdr:row>
      <xdr:rowOff>136072</xdr:rowOff>
    </xdr:from>
    <xdr:to>
      <xdr:col>5</xdr:col>
      <xdr:colOff>81639</xdr:colOff>
      <xdr:row>34</xdr:row>
      <xdr:rowOff>3</xdr:rowOff>
    </xdr:to>
    <xdr:sp macro="" textlink="">
      <xdr:nvSpPr>
        <xdr:cNvPr id="4" name="Bent-Up Arrow 3">
          <a:extLst>
            <a:ext uri="{FF2B5EF4-FFF2-40B4-BE49-F238E27FC236}">
              <a16:creationId xmlns:a16="http://schemas.microsoft.com/office/drawing/2014/main" id="{00000000-0008-0000-0200-000004000000}"/>
            </a:ext>
          </a:extLst>
        </xdr:cNvPr>
        <xdr:cNvSpPr/>
      </xdr:nvSpPr>
      <xdr:spPr>
        <a:xfrm rot="5400000">
          <a:off x="10103300" y="5531307"/>
          <a:ext cx="3741967" cy="2149925"/>
        </a:xfrm>
        <a:prstGeom prst="bentUpArrow">
          <a:avLst>
            <a:gd name="adj1" fmla="val 8991"/>
            <a:gd name="adj2" fmla="val 12803"/>
            <a:gd name="adj3" fmla="val 18026"/>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6504213</xdr:colOff>
      <xdr:row>7</xdr:row>
      <xdr:rowOff>82316</xdr:rowOff>
    </xdr:from>
    <xdr:to>
      <xdr:col>0</xdr:col>
      <xdr:colOff>7413266</xdr:colOff>
      <xdr:row>11</xdr:row>
      <xdr:rowOff>6449</xdr:rowOff>
    </xdr:to>
    <xdr:sp macro="" textlink="">
      <xdr:nvSpPr>
        <xdr:cNvPr id="7" name="Curved Left Arrow 6">
          <a:extLst>
            <a:ext uri="{FF2B5EF4-FFF2-40B4-BE49-F238E27FC236}">
              <a16:creationId xmlns:a16="http://schemas.microsoft.com/office/drawing/2014/main" id="{00000000-0008-0000-0200-000007000000}"/>
            </a:ext>
          </a:extLst>
        </xdr:cNvPr>
        <xdr:cNvSpPr/>
      </xdr:nvSpPr>
      <xdr:spPr>
        <a:xfrm flipH="1">
          <a:off x="6504213" y="1511066"/>
          <a:ext cx="909053" cy="2278169"/>
        </a:xfrm>
        <a:prstGeom prst="curvedLeftArrow">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editAs="oneCell">
    <xdr:from>
      <xdr:col>7</xdr:col>
      <xdr:colOff>217715</xdr:colOff>
      <xdr:row>10</xdr:row>
      <xdr:rowOff>27214</xdr:rowOff>
    </xdr:from>
    <xdr:to>
      <xdr:col>7</xdr:col>
      <xdr:colOff>9465334</xdr:colOff>
      <xdr:row>28</xdr:row>
      <xdr:rowOff>55820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5961179" y="3211285"/>
          <a:ext cx="9247619" cy="4104762"/>
        </a:xfrm>
        <a:prstGeom prst="rect">
          <a:avLst/>
        </a:prstGeom>
      </xdr:spPr>
    </xdr:pic>
    <xdr:clientData/>
  </xdr:twoCellAnchor>
  <xdr:twoCellAnchor>
    <xdr:from>
      <xdr:col>4</xdr:col>
      <xdr:colOff>190500</xdr:colOff>
      <xdr:row>13</xdr:row>
      <xdr:rowOff>81643</xdr:rowOff>
    </xdr:from>
    <xdr:to>
      <xdr:col>7</xdr:col>
      <xdr:colOff>4544786</xdr:colOff>
      <xdr:row>27</xdr:row>
      <xdr:rowOff>40821</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a:xfrm>
          <a:off x="11770179" y="4272643"/>
          <a:ext cx="8518071" cy="2816678"/>
        </a:xfrm>
        <a:prstGeom prst="straightConnector1">
          <a:avLst/>
        </a:prstGeom>
        <a:ln w="38100">
          <a:solidFill>
            <a:srgbClr val="FF0000"/>
          </a:solidFill>
          <a:headEnd type="triangle"/>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6</xdr:col>
      <xdr:colOff>161929</xdr:colOff>
      <xdr:row>55</xdr:row>
      <xdr:rowOff>237534</xdr:rowOff>
    </xdr:from>
    <xdr:to>
      <xdr:col>6</xdr:col>
      <xdr:colOff>837123</xdr:colOff>
      <xdr:row>59</xdr:row>
      <xdr:rowOff>72726</xdr:rowOff>
    </xdr:to>
    <xdr:sp macro="" textlink="">
      <xdr:nvSpPr>
        <xdr:cNvPr id="9" name="Curved Up Arrow 8">
          <a:extLst>
            <a:ext uri="{FF2B5EF4-FFF2-40B4-BE49-F238E27FC236}">
              <a16:creationId xmlns:a16="http://schemas.microsoft.com/office/drawing/2014/main" id="{00000000-0008-0000-0200-000009000000}"/>
            </a:ext>
          </a:extLst>
        </xdr:cNvPr>
        <xdr:cNvSpPr/>
      </xdr:nvSpPr>
      <xdr:spPr>
        <a:xfrm rot="13958747">
          <a:off x="14372769" y="13200158"/>
          <a:ext cx="882942" cy="675194"/>
        </a:xfrm>
        <a:prstGeom prst="curvedUp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544283</xdr:colOff>
      <xdr:row>18</xdr:row>
      <xdr:rowOff>40821</xdr:rowOff>
    </xdr:from>
    <xdr:to>
      <xdr:col>1</xdr:col>
      <xdr:colOff>1333498</xdr:colOff>
      <xdr:row>27</xdr:row>
      <xdr:rowOff>136073</xdr:rowOff>
    </xdr:to>
    <xdr:sp macro="" textlink="">
      <xdr:nvSpPr>
        <xdr:cNvPr id="4" name="Bent-Up Arrow 3">
          <a:extLst>
            <a:ext uri="{FF2B5EF4-FFF2-40B4-BE49-F238E27FC236}">
              <a16:creationId xmlns:a16="http://schemas.microsoft.com/office/drawing/2014/main" id="{00000000-0008-0000-0300-000004000000}"/>
            </a:ext>
          </a:extLst>
        </xdr:cNvPr>
        <xdr:cNvSpPr/>
      </xdr:nvSpPr>
      <xdr:spPr>
        <a:xfrm rot="5400000">
          <a:off x="8722176" y="4816928"/>
          <a:ext cx="1115788" cy="789215"/>
        </a:xfrm>
        <a:prstGeom prst="bentUpArrow">
          <a:avLst>
            <a:gd name="adj1" fmla="val 22042"/>
            <a:gd name="adj2" fmla="val 28684"/>
            <a:gd name="adj3" fmla="val 31316"/>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176893</xdr:colOff>
      <xdr:row>50</xdr:row>
      <xdr:rowOff>54428</xdr:rowOff>
    </xdr:from>
    <xdr:to>
      <xdr:col>3</xdr:col>
      <xdr:colOff>852087</xdr:colOff>
      <xdr:row>54</xdr:row>
      <xdr:rowOff>80120</xdr:rowOff>
    </xdr:to>
    <xdr:sp macro="" textlink="">
      <xdr:nvSpPr>
        <xdr:cNvPr id="6" name="Curved Up Arrow 5">
          <a:extLst>
            <a:ext uri="{FF2B5EF4-FFF2-40B4-BE49-F238E27FC236}">
              <a16:creationId xmlns:a16="http://schemas.microsoft.com/office/drawing/2014/main" id="{00000000-0008-0000-0300-000006000000}"/>
            </a:ext>
          </a:extLst>
        </xdr:cNvPr>
        <xdr:cNvSpPr/>
      </xdr:nvSpPr>
      <xdr:spPr>
        <a:xfrm rot="13958747">
          <a:off x="11190055" y="10975981"/>
          <a:ext cx="882942" cy="675194"/>
        </a:xfrm>
        <a:prstGeom prst="curvedUp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598713</xdr:colOff>
      <xdr:row>45</xdr:row>
      <xdr:rowOff>40820</xdr:rowOff>
    </xdr:from>
    <xdr:to>
      <xdr:col>3</xdr:col>
      <xdr:colOff>1183820</xdr:colOff>
      <xdr:row>53</xdr:row>
      <xdr:rowOff>108858</xdr:rowOff>
    </xdr:to>
    <xdr:sp macro="" textlink="">
      <xdr:nvSpPr>
        <xdr:cNvPr id="4" name="Bent-Up Arrow 3">
          <a:extLst>
            <a:ext uri="{FF2B5EF4-FFF2-40B4-BE49-F238E27FC236}">
              <a16:creationId xmlns:a16="http://schemas.microsoft.com/office/drawing/2014/main" id="{00000000-0008-0000-0400-000004000000}"/>
            </a:ext>
          </a:extLst>
        </xdr:cNvPr>
        <xdr:cNvSpPr/>
      </xdr:nvSpPr>
      <xdr:spPr>
        <a:xfrm rot="5400000">
          <a:off x="9348104" y="8803822"/>
          <a:ext cx="1700895" cy="3360964"/>
        </a:xfrm>
        <a:prstGeom prst="bentUpArrow">
          <a:avLst>
            <a:gd name="adj1" fmla="val 12326"/>
            <a:gd name="adj2" fmla="val 20284"/>
            <a:gd name="adj3" fmla="val 24116"/>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7007678</xdr:colOff>
      <xdr:row>5</xdr:row>
      <xdr:rowOff>190501</xdr:rowOff>
    </xdr:from>
    <xdr:to>
      <xdr:col>1</xdr:col>
      <xdr:colOff>2816</xdr:colOff>
      <xdr:row>10</xdr:row>
      <xdr:rowOff>122465</xdr:rowOff>
    </xdr:to>
    <xdr:sp macro="" textlink="">
      <xdr:nvSpPr>
        <xdr:cNvPr id="6" name="Curved Left Arrow 5">
          <a:extLst>
            <a:ext uri="{FF2B5EF4-FFF2-40B4-BE49-F238E27FC236}">
              <a16:creationId xmlns:a16="http://schemas.microsoft.com/office/drawing/2014/main" id="{00000000-0008-0000-0400-000006000000}"/>
            </a:ext>
          </a:extLst>
        </xdr:cNvPr>
        <xdr:cNvSpPr/>
      </xdr:nvSpPr>
      <xdr:spPr>
        <a:xfrm flipH="1">
          <a:off x="7007678" y="1211037"/>
          <a:ext cx="914495" cy="1360714"/>
        </a:xfrm>
        <a:prstGeom prst="curvedLeftArrow">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5</xdr:col>
      <xdr:colOff>109081</xdr:colOff>
      <xdr:row>74</xdr:row>
      <xdr:rowOff>190619</xdr:rowOff>
    </xdr:from>
    <xdr:to>
      <xdr:col>5</xdr:col>
      <xdr:colOff>800515</xdr:colOff>
      <xdr:row>78</xdr:row>
      <xdr:rowOff>130525</xdr:rowOff>
    </xdr:to>
    <xdr:sp macro="" textlink="">
      <xdr:nvSpPr>
        <xdr:cNvPr id="7" name="Curved Up Arrow 6">
          <a:extLst>
            <a:ext uri="{FF2B5EF4-FFF2-40B4-BE49-F238E27FC236}">
              <a16:creationId xmlns:a16="http://schemas.microsoft.com/office/drawing/2014/main" id="{00000000-0008-0000-0400-000007000000}"/>
            </a:ext>
          </a:extLst>
        </xdr:cNvPr>
        <xdr:cNvSpPr/>
      </xdr:nvSpPr>
      <xdr:spPr>
        <a:xfrm rot="13958747">
          <a:off x="13554506" y="16150230"/>
          <a:ext cx="797156" cy="691434"/>
        </a:xfrm>
        <a:prstGeom prst="curvedUp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830034</xdr:colOff>
      <xdr:row>42</xdr:row>
      <xdr:rowOff>68036</xdr:rowOff>
    </xdr:from>
    <xdr:to>
      <xdr:col>3</xdr:col>
      <xdr:colOff>952498</xdr:colOff>
      <xdr:row>46</xdr:row>
      <xdr:rowOff>163287</xdr:rowOff>
    </xdr:to>
    <xdr:sp macro="" textlink="">
      <xdr:nvSpPr>
        <xdr:cNvPr id="5" name="Bent-Up Arrow 4">
          <a:extLst>
            <a:ext uri="{FF2B5EF4-FFF2-40B4-BE49-F238E27FC236}">
              <a16:creationId xmlns:a16="http://schemas.microsoft.com/office/drawing/2014/main" id="{00000000-0008-0000-0500-000005000000}"/>
            </a:ext>
          </a:extLst>
        </xdr:cNvPr>
        <xdr:cNvSpPr/>
      </xdr:nvSpPr>
      <xdr:spPr>
        <a:xfrm rot="5400000">
          <a:off x="8538480" y="8470447"/>
          <a:ext cx="952501" cy="2898321"/>
        </a:xfrm>
        <a:prstGeom prst="bentUpArrow">
          <a:avLst>
            <a:gd name="adj1" fmla="val 20874"/>
            <a:gd name="adj2" fmla="val 25519"/>
            <a:gd name="adj3" fmla="val 22085"/>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recyclingfund.hk/wp-content/uploads/2024/02/ssp_guide_e.pdf" TargetMode="External"/><Relationship Id="rId3" Type="http://schemas.openxmlformats.org/officeDocument/2006/relationships/hyperlink" Target="https://www.recyclingfund.hk/images/app_esp/d_guide_rrsp_e.pdf" TargetMode="External"/><Relationship Id="rId7" Type="http://schemas.openxmlformats.org/officeDocument/2006/relationships/hyperlink" Target="https://www.recyclingfund.hk/wp-content/uploads/2023/10/d_guide_rrsp_e-1.pdf" TargetMode="External"/><Relationship Id="rId2" Type="http://schemas.openxmlformats.org/officeDocument/2006/relationships/hyperlink" Target="https://www.recyclingfund.hk/images/app_isp/guide_e.pdf?version=1649647273" TargetMode="External"/><Relationship Id="rId1" Type="http://schemas.openxmlformats.org/officeDocument/2006/relationships/hyperlink" Target="https://www.recyclingfund.hk/images/app_esp/guide_e.pdf" TargetMode="External"/><Relationship Id="rId6" Type="http://schemas.openxmlformats.org/officeDocument/2006/relationships/hyperlink" Target="https://www.recyclingfund.hk/wp-content/uploads/2024/02/guide_esp_e.pdf" TargetMode="External"/><Relationship Id="rId11" Type="http://schemas.openxmlformats.org/officeDocument/2006/relationships/printerSettings" Target="../printerSettings/printerSettings1.bin"/><Relationship Id="rId5" Type="http://schemas.openxmlformats.org/officeDocument/2006/relationships/hyperlink" Target="https://www.recyclingfund.hk/images/app_sol/d_guidance_e.pdf" TargetMode="External"/><Relationship Id="rId10" Type="http://schemas.openxmlformats.org/officeDocument/2006/relationships/hyperlink" Target="https://www.recyclingfund.hk/wp-content/uploads/2024/03/guide_e.pdf" TargetMode="External"/><Relationship Id="rId4" Type="http://schemas.openxmlformats.org/officeDocument/2006/relationships/hyperlink" Target="https://www.recyclingfund.hk/images/app_esp/ssp_guide_e.pdf" TargetMode="External"/><Relationship Id="rId9" Type="http://schemas.openxmlformats.org/officeDocument/2006/relationships/hyperlink" Target="https://www.recyclingfund.hk/wp-content/uploads/2023/10/d_guidance_e-1.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recyclingfund.hk/wp-content/uploads/2024/02/guide_esp_e.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recyclingfund.hk/wp-content/uploads/2023/10/d_guide_rrsp_e-1.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recyclingfund.hk/wp-content/uploads/2024/02/ssp_guide_e.pdf"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recyclingfund.hk/wp-content/uploads/2023/10/d_guidance_e-1.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recyclingfund.hk/wp-content/uploads/2024/03/guide_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X25"/>
  <sheetViews>
    <sheetView showGridLines="0" tabSelected="1" zoomScale="70" zoomScaleNormal="70" workbookViewId="0">
      <selection activeCell="B1" sqref="B1"/>
    </sheetView>
  </sheetViews>
  <sheetFormatPr defaultColWidth="9.109375" defaultRowHeight="15.6"/>
  <cols>
    <col min="1" max="7" width="9.109375" style="1"/>
    <col min="8" max="8" width="11" style="1" bestFit="1" customWidth="1"/>
    <col min="9" max="16384" width="9.109375" style="1"/>
  </cols>
  <sheetData>
    <row r="1" spans="1:24">
      <c r="A1" s="2" t="s">
        <v>0</v>
      </c>
    </row>
    <row r="2" spans="1:24">
      <c r="A2" s="2" t="s">
        <v>1</v>
      </c>
    </row>
    <row r="4" spans="1:24">
      <c r="A4" s="80" t="s">
        <v>2</v>
      </c>
      <c r="B4" s="80"/>
      <c r="C4" s="80"/>
      <c r="D4" s="80"/>
      <c r="E4" s="80"/>
      <c r="F4" s="80"/>
      <c r="G4" s="80"/>
      <c r="H4" s="80"/>
      <c r="I4" s="80"/>
      <c r="J4" s="80"/>
      <c r="K4" s="80"/>
      <c r="L4" s="80"/>
      <c r="M4" s="80"/>
      <c r="N4" s="80"/>
      <c r="O4" s="80"/>
      <c r="P4" s="80"/>
      <c r="Q4" s="80"/>
      <c r="R4" s="80"/>
      <c r="S4" s="80"/>
      <c r="T4" s="80"/>
      <c r="U4" s="80"/>
      <c r="V4" s="80"/>
      <c r="W4" s="80"/>
      <c r="X4" s="80"/>
    </row>
    <row r="5" spans="1:24">
      <c r="A5" s="81" t="s">
        <v>3</v>
      </c>
      <c r="B5" s="81"/>
      <c r="C5" s="81"/>
      <c r="D5" s="81"/>
      <c r="E5" s="81"/>
      <c r="F5" s="81"/>
      <c r="G5" s="81"/>
      <c r="H5" s="81"/>
      <c r="I5" s="81"/>
      <c r="J5" s="81"/>
      <c r="K5" s="81"/>
      <c r="L5" s="81"/>
      <c r="M5" s="81"/>
      <c r="N5" s="81"/>
      <c r="O5" s="81"/>
      <c r="P5" s="81"/>
      <c r="Q5" s="81"/>
      <c r="R5" s="81"/>
      <c r="S5" s="81"/>
      <c r="T5" s="81"/>
      <c r="U5" s="81"/>
      <c r="V5" s="81"/>
      <c r="W5" s="81"/>
      <c r="X5" s="81"/>
    </row>
    <row r="6" spans="1:24">
      <c r="A6" s="81" t="s">
        <v>4</v>
      </c>
      <c r="B6" s="81"/>
      <c r="C6" s="81"/>
      <c r="D6" s="81"/>
      <c r="E6" s="81"/>
      <c r="F6" s="81"/>
      <c r="G6" s="81"/>
      <c r="H6" s="81"/>
      <c r="I6" s="81"/>
      <c r="J6" s="81"/>
      <c r="K6" s="81"/>
      <c r="L6" s="81"/>
      <c r="M6" s="81"/>
      <c r="N6" s="81"/>
      <c r="O6" s="81"/>
      <c r="P6" s="81"/>
      <c r="Q6" s="81"/>
      <c r="R6" s="81"/>
      <c r="S6" s="81"/>
      <c r="T6" s="81"/>
      <c r="U6" s="81"/>
      <c r="V6" s="81"/>
      <c r="W6" s="81"/>
      <c r="X6" s="81"/>
    </row>
    <row r="7" spans="1:24">
      <c r="A7" s="30"/>
      <c r="B7" s="30"/>
      <c r="C7" s="30"/>
      <c r="D7" s="30"/>
      <c r="E7" s="30"/>
      <c r="F7" s="30"/>
      <c r="G7" s="30"/>
      <c r="H7" s="30"/>
      <c r="I7" s="30"/>
      <c r="J7" s="30"/>
      <c r="K7" s="30"/>
      <c r="L7" s="30"/>
      <c r="M7" s="30"/>
      <c r="N7" s="30"/>
      <c r="O7" s="30"/>
      <c r="P7" s="30"/>
      <c r="Q7" s="30"/>
      <c r="R7" s="30"/>
      <c r="S7" s="30"/>
      <c r="T7" s="30"/>
      <c r="U7" s="30"/>
      <c r="V7" s="30"/>
      <c r="W7" s="30"/>
      <c r="X7" s="30"/>
    </row>
    <row r="8" spans="1:24">
      <c r="A8" s="88" t="s">
        <v>5</v>
      </c>
      <c r="B8" s="88"/>
      <c r="C8" s="88"/>
      <c r="D8" s="88"/>
      <c r="E8" s="88"/>
      <c r="F8" s="88"/>
      <c r="G8" s="88"/>
      <c r="H8" s="88"/>
      <c r="I8" s="88"/>
      <c r="J8" s="88"/>
      <c r="K8" s="88"/>
      <c r="L8" s="88"/>
      <c r="M8" s="88"/>
      <c r="N8" s="88"/>
      <c r="O8" s="88"/>
      <c r="P8" s="88"/>
      <c r="Q8" s="88"/>
      <c r="R8" s="88"/>
      <c r="S8" s="88"/>
      <c r="T8" s="88"/>
      <c r="U8" s="88"/>
      <c r="V8" s="88"/>
      <c r="W8" s="88"/>
      <c r="X8" s="88"/>
    </row>
    <row r="9" spans="1:24">
      <c r="A9" s="88" t="s">
        <v>6</v>
      </c>
      <c r="B9" s="88"/>
      <c r="C9" s="88"/>
      <c r="D9" s="88"/>
      <c r="E9" s="88"/>
      <c r="F9" s="88"/>
      <c r="G9" s="88"/>
      <c r="H9" s="88"/>
      <c r="I9" s="88"/>
      <c r="J9" s="88"/>
      <c r="K9" s="88"/>
      <c r="L9" s="88"/>
      <c r="M9" s="88"/>
      <c r="N9" s="88"/>
      <c r="O9" s="88"/>
      <c r="P9" s="88"/>
      <c r="Q9" s="88"/>
      <c r="R9" s="88"/>
      <c r="S9" s="88"/>
      <c r="T9" s="88"/>
      <c r="U9" s="88"/>
      <c r="V9" s="88"/>
      <c r="W9" s="88"/>
      <c r="X9" s="88"/>
    </row>
    <row r="10" spans="1:24">
      <c r="A10" s="30"/>
      <c r="B10" s="30"/>
      <c r="C10" s="30"/>
      <c r="D10" s="30"/>
      <c r="E10" s="30"/>
      <c r="F10" s="30"/>
      <c r="G10" s="30"/>
      <c r="H10" s="30"/>
      <c r="I10" s="30"/>
      <c r="J10" s="30"/>
      <c r="K10" s="30"/>
      <c r="L10" s="30"/>
      <c r="M10" s="30"/>
      <c r="N10" s="30"/>
      <c r="O10" s="30"/>
      <c r="P10" s="30"/>
      <c r="Q10" s="30"/>
      <c r="R10" s="30"/>
      <c r="S10" s="30"/>
      <c r="T10" s="30"/>
      <c r="U10" s="30"/>
      <c r="V10" s="30"/>
      <c r="W10" s="30"/>
      <c r="X10" s="30"/>
    </row>
    <row r="12" spans="1:24">
      <c r="A12" s="82" t="s">
        <v>7</v>
      </c>
      <c r="B12" s="83"/>
      <c r="C12" s="83"/>
      <c r="D12" s="83"/>
      <c r="E12" s="83"/>
      <c r="F12" s="83"/>
      <c r="G12" s="84"/>
      <c r="H12" s="85" t="s">
        <v>8</v>
      </c>
      <c r="I12" s="86"/>
      <c r="J12" s="86"/>
      <c r="K12" s="86"/>
      <c r="L12" s="86"/>
      <c r="M12" s="86"/>
      <c r="N12" s="86"/>
      <c r="O12" s="86"/>
      <c r="P12" s="86"/>
      <c r="Q12" s="86"/>
      <c r="R12" s="86"/>
      <c r="S12" s="86"/>
      <c r="T12" s="86"/>
      <c r="U12" s="86"/>
      <c r="V12" s="86"/>
      <c r="W12" s="86"/>
      <c r="X12" s="87"/>
    </row>
    <row r="13" spans="1:24">
      <c r="A13" s="23"/>
      <c r="G13" s="24"/>
      <c r="H13" s="28"/>
      <c r="I13" s="19"/>
      <c r="J13" s="19"/>
      <c r="K13" s="19"/>
      <c r="L13" s="19"/>
      <c r="M13" s="19"/>
      <c r="N13" s="19"/>
      <c r="O13" s="19"/>
      <c r="P13" s="19"/>
      <c r="Q13" s="19"/>
      <c r="R13" s="19"/>
      <c r="S13" s="19"/>
      <c r="T13" s="19"/>
      <c r="U13" s="19"/>
      <c r="V13" s="19"/>
      <c r="W13" s="19"/>
      <c r="X13" s="29"/>
    </row>
    <row r="14" spans="1:24">
      <c r="A14" s="95" t="str">
        <f>ESP!A3</f>
        <v>Enterprise Support Programme (ESP)</v>
      </c>
      <c r="B14" s="96"/>
      <c r="C14" s="96"/>
      <c r="D14" s="96"/>
      <c r="E14" s="96"/>
      <c r="F14" s="96"/>
      <c r="G14" s="97"/>
      <c r="H14" s="95" t="str">
        <f>ISP!A3</f>
        <v>Industry Support Programme (ISP)</v>
      </c>
      <c r="I14" s="96"/>
      <c r="J14" s="96"/>
      <c r="K14" s="96"/>
      <c r="L14" s="96"/>
      <c r="M14" s="96"/>
      <c r="N14" s="96"/>
      <c r="O14" s="96"/>
      <c r="P14" s="96"/>
      <c r="Q14" s="96"/>
      <c r="R14" s="96"/>
      <c r="S14" s="96"/>
      <c r="T14" s="96"/>
      <c r="U14" s="96"/>
      <c r="V14" s="96"/>
      <c r="W14" s="96"/>
      <c r="X14" s="97"/>
    </row>
    <row r="15" spans="1:24">
      <c r="A15" s="89" t="s">
        <v>167</v>
      </c>
      <c r="B15" s="90"/>
      <c r="C15" s="90"/>
      <c r="D15" s="90"/>
      <c r="E15" s="90"/>
      <c r="F15" s="90"/>
      <c r="G15" s="91"/>
      <c r="H15" s="92" t="s">
        <v>168</v>
      </c>
      <c r="I15" s="93"/>
      <c r="J15" s="93"/>
      <c r="K15" s="93"/>
      <c r="L15" s="93"/>
      <c r="M15" s="93"/>
      <c r="N15" s="93"/>
      <c r="O15" s="93"/>
      <c r="P15" s="93"/>
      <c r="Q15" s="93"/>
      <c r="R15" s="93"/>
      <c r="S15" s="93"/>
      <c r="T15" s="93"/>
      <c r="U15" s="93"/>
      <c r="V15" s="93"/>
      <c r="W15" s="93"/>
      <c r="X15" s="94"/>
    </row>
    <row r="16" spans="1:24">
      <c r="A16" s="28"/>
      <c r="B16" s="19"/>
      <c r="C16" s="19"/>
      <c r="D16" s="19"/>
      <c r="E16" s="19"/>
      <c r="F16" s="19"/>
      <c r="G16" s="29"/>
      <c r="H16" s="28"/>
      <c r="I16" s="19"/>
      <c r="J16" s="19"/>
      <c r="K16" s="19"/>
      <c r="L16" s="19"/>
      <c r="M16" s="19"/>
      <c r="N16" s="19"/>
      <c r="O16" s="19"/>
      <c r="P16" s="19"/>
      <c r="Q16" s="19"/>
      <c r="R16" s="19"/>
      <c r="S16" s="19"/>
      <c r="T16" s="19"/>
      <c r="U16" s="19"/>
      <c r="V16" s="19"/>
      <c r="W16" s="19"/>
      <c r="X16" s="29"/>
    </row>
    <row r="17" spans="1:24">
      <c r="A17" s="95" t="str">
        <f>RRSP!A3</f>
        <v>Relocation Rental Support Project (RRSP)</v>
      </c>
      <c r="B17" s="96"/>
      <c r="C17" s="96"/>
      <c r="D17" s="96"/>
      <c r="E17" s="96"/>
      <c r="F17" s="96"/>
      <c r="G17" s="97"/>
      <c r="H17" s="95"/>
      <c r="I17" s="96"/>
      <c r="J17" s="96"/>
      <c r="K17" s="96"/>
      <c r="L17" s="96"/>
      <c r="M17" s="96"/>
      <c r="N17" s="96"/>
      <c r="O17" s="96"/>
      <c r="P17" s="96"/>
      <c r="Q17" s="96"/>
      <c r="R17" s="96"/>
      <c r="S17" s="96"/>
      <c r="T17" s="96"/>
      <c r="U17" s="96"/>
      <c r="V17" s="96"/>
      <c r="W17" s="96"/>
      <c r="X17" s="97"/>
    </row>
    <row r="18" spans="1:24">
      <c r="A18" s="89" t="s">
        <v>169</v>
      </c>
      <c r="B18" s="90"/>
      <c r="C18" s="90"/>
      <c r="D18" s="90"/>
      <c r="E18" s="90"/>
      <c r="F18" s="90"/>
      <c r="G18" s="91"/>
      <c r="H18" s="92"/>
      <c r="I18" s="93"/>
      <c r="J18" s="93"/>
      <c r="K18" s="93"/>
      <c r="L18" s="93"/>
      <c r="M18" s="93"/>
      <c r="N18" s="93"/>
      <c r="O18" s="93"/>
      <c r="P18" s="93"/>
      <c r="Q18" s="93"/>
      <c r="R18" s="93"/>
      <c r="S18" s="93"/>
      <c r="T18" s="93"/>
      <c r="U18" s="93"/>
      <c r="V18" s="93"/>
      <c r="W18" s="93"/>
      <c r="X18" s="94"/>
    </row>
    <row r="19" spans="1:24">
      <c r="A19" s="28"/>
      <c r="B19" s="19"/>
      <c r="C19" s="19"/>
      <c r="D19" s="19"/>
      <c r="E19" s="19"/>
      <c r="F19" s="19"/>
      <c r="G19" s="29"/>
      <c r="H19" s="23"/>
      <c r="X19" s="24"/>
    </row>
    <row r="20" spans="1:24">
      <c r="A20" s="95" t="str">
        <f>SP1M!A3</f>
        <v>Standard Project - $1M (SP1M)</v>
      </c>
      <c r="B20" s="96"/>
      <c r="C20" s="96"/>
      <c r="D20" s="96"/>
      <c r="E20" s="96"/>
      <c r="F20" s="96"/>
      <c r="G20" s="97"/>
      <c r="H20" s="23"/>
      <c r="X20" s="24"/>
    </row>
    <row r="21" spans="1:24">
      <c r="A21" s="89" t="s">
        <v>170</v>
      </c>
      <c r="B21" s="90"/>
      <c r="C21" s="90"/>
      <c r="D21" s="90"/>
      <c r="E21" s="90"/>
      <c r="F21" s="90"/>
      <c r="G21" s="91"/>
      <c r="H21" s="23"/>
      <c r="X21" s="24"/>
    </row>
    <row r="22" spans="1:24">
      <c r="A22" s="28"/>
      <c r="B22" s="19"/>
      <c r="C22" s="19"/>
      <c r="D22" s="19"/>
      <c r="E22" s="19"/>
      <c r="F22" s="19"/>
      <c r="G22" s="29"/>
      <c r="H22" s="23"/>
      <c r="X22" s="24"/>
    </row>
    <row r="23" spans="1:24">
      <c r="A23" s="95" t="str">
        <f>SUP!A3</f>
        <v>Solicitation Theme: New and Start-up Enterprises (SUP)</v>
      </c>
      <c r="B23" s="96"/>
      <c r="C23" s="96"/>
      <c r="D23" s="96"/>
      <c r="E23" s="96"/>
      <c r="F23" s="96"/>
      <c r="G23" s="97"/>
      <c r="H23" s="23"/>
      <c r="X23" s="24"/>
    </row>
    <row r="24" spans="1:24">
      <c r="A24" s="89" t="s">
        <v>171</v>
      </c>
      <c r="B24" s="90"/>
      <c r="C24" s="90"/>
      <c r="D24" s="90"/>
      <c r="E24" s="90"/>
      <c r="F24" s="90"/>
      <c r="G24" s="91"/>
      <c r="H24" s="23"/>
      <c r="X24" s="24"/>
    </row>
    <row r="25" spans="1:24">
      <c r="A25" s="25"/>
      <c r="B25" s="26"/>
      <c r="C25" s="26"/>
      <c r="D25" s="26"/>
      <c r="E25" s="26"/>
      <c r="F25" s="26"/>
      <c r="G25" s="27"/>
      <c r="H25" s="25"/>
      <c r="I25" s="26"/>
      <c r="J25" s="26"/>
      <c r="K25" s="26"/>
      <c r="L25" s="26"/>
      <c r="M25" s="26"/>
      <c r="N25" s="26"/>
      <c r="O25" s="26"/>
      <c r="P25" s="26"/>
      <c r="Q25" s="26"/>
      <c r="R25" s="26"/>
      <c r="S25" s="26"/>
      <c r="T25" s="26"/>
      <c r="U25" s="26"/>
      <c r="V25" s="26"/>
      <c r="W25" s="26"/>
      <c r="X25" s="27"/>
    </row>
  </sheetData>
  <sheetProtection formatCells="0" formatColumns="0" formatRows="0" insertColumns="0" insertRows="0" insertHyperlinks="0" deleteColumns="0" deleteRows="0" sort="0" autoFilter="0" pivotTables="0"/>
  <mergeCells count="19">
    <mergeCell ref="A21:G21"/>
    <mergeCell ref="A24:G24"/>
    <mergeCell ref="H18:X18"/>
    <mergeCell ref="A23:G23"/>
    <mergeCell ref="H14:X14"/>
    <mergeCell ref="H17:X17"/>
    <mergeCell ref="A14:G14"/>
    <mergeCell ref="A17:G17"/>
    <mergeCell ref="A20:G20"/>
    <mergeCell ref="A15:G15"/>
    <mergeCell ref="H15:X15"/>
    <mergeCell ref="A18:G18"/>
    <mergeCell ref="A4:X4"/>
    <mergeCell ref="A5:X5"/>
    <mergeCell ref="A6:X6"/>
    <mergeCell ref="A12:G12"/>
    <mergeCell ref="H12:X12"/>
    <mergeCell ref="A8:X8"/>
    <mergeCell ref="A9:X9"/>
  </mergeCells>
  <phoneticPr fontId="20" type="noConversion"/>
  <hyperlinks>
    <hyperlink ref="A15" r:id="rId1" xr:uid="{00000000-0004-0000-0000-000000000000}"/>
    <hyperlink ref="H15" r:id="rId2" xr:uid="{00000000-0004-0000-0000-000001000000}"/>
    <hyperlink ref="A18" r:id="rId3" xr:uid="{00000000-0004-0000-0000-000002000000}"/>
    <hyperlink ref="A21" r:id="rId4" xr:uid="{00000000-0004-0000-0000-000003000000}"/>
    <hyperlink ref="A24" r:id="rId5" xr:uid="{00000000-0004-0000-0000-000004000000}"/>
    <hyperlink ref="A15:G15" r:id="rId6" display="Guide to Application - ESP" xr:uid="{DFD9E976-130B-43A9-B6B4-BCE6463A05DB}"/>
    <hyperlink ref="A18:G18" r:id="rId7" display="Guide to Application - RRSP" xr:uid="{984E935E-21CC-4767-A5FE-B0100A1C6A46}"/>
    <hyperlink ref="A21:G21" r:id="rId8" display="Guide to Application - SP1M" xr:uid="{732BA448-4AE6-47F9-823E-720638B4B6B3}"/>
    <hyperlink ref="A24:G24" r:id="rId9" display="Guide to Application - SUP" xr:uid="{73BF1FD6-9FEA-4D08-81BF-EE17B140AF17}"/>
    <hyperlink ref="H15:X15" r:id="rId10" display="Guide to Application - ISP" xr:uid="{9A844CA8-08EE-404C-85A5-1B1D7BCCE61F}"/>
  </hyperlinks>
  <pageMargins left="0.7" right="0.7" top="0.75" bottom="0.75" header="0.3" footer="0.3"/>
  <pageSetup paperSize="9" orientation="portrait" r:id="rId11"/>
  <ignoredErrors>
    <ignoredError sqref="A17 A20 H1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AB85"/>
  <sheetViews>
    <sheetView showGridLines="0" zoomScale="70" zoomScaleNormal="70" workbookViewId="0">
      <pane xSplit="1" ySplit="11" topLeftCell="D12" activePane="bottomRight" state="frozen"/>
      <selection pane="topRight" activeCell="B1" sqref="B1"/>
      <selection pane="bottomLeft" activeCell="A12" sqref="A12"/>
      <selection pane="bottomRight" activeCell="A4" sqref="A4"/>
    </sheetView>
  </sheetViews>
  <sheetFormatPr defaultColWidth="9.109375" defaultRowHeight="15.6"/>
  <cols>
    <col min="1" max="1" width="118.88671875" style="3" customWidth="1"/>
    <col min="2" max="6" width="20.6640625" style="35" customWidth="1"/>
    <col min="7" max="7" width="131.88671875" style="3" customWidth="1"/>
    <col min="8" max="17" width="18.6640625" style="3" customWidth="1"/>
    <col min="18" max="16384" width="9.109375" style="3"/>
  </cols>
  <sheetData>
    <row r="1" spans="1:7">
      <c r="A1" s="7" t="str">
        <f>'Welcome Page'!A1</f>
        <v>Recycling Fund</v>
      </c>
      <c r="B1" s="3"/>
      <c r="C1" s="3"/>
      <c r="D1" s="3"/>
      <c r="E1" s="3"/>
      <c r="F1" s="3"/>
    </row>
    <row r="2" spans="1:7">
      <c r="A2" s="7" t="str">
        <f>'Welcome Page'!A2</f>
        <v>Budget Calculation Toolkit</v>
      </c>
      <c r="B2" s="3"/>
      <c r="C2" s="3"/>
      <c r="D2" s="3"/>
      <c r="E2" s="3"/>
      <c r="F2" s="3"/>
    </row>
    <row r="3" spans="1:7">
      <c r="A3" s="37" t="s">
        <v>9</v>
      </c>
      <c r="B3" s="3"/>
      <c r="C3" s="3"/>
      <c r="D3" s="3"/>
      <c r="E3" s="3"/>
      <c r="F3" s="3"/>
    </row>
    <row r="4" spans="1:7" ht="16.2">
      <c r="A4" s="78" t="s">
        <v>167</v>
      </c>
      <c r="B4" s="76"/>
      <c r="C4" s="76"/>
      <c r="D4" s="76"/>
      <c r="E4" s="76"/>
      <c r="F4" s="76"/>
      <c r="G4" s="77"/>
    </row>
    <row r="5" spans="1:7">
      <c r="A5" s="7"/>
      <c r="B5" s="38" t="s">
        <v>10</v>
      </c>
      <c r="C5" s="39"/>
      <c r="D5" s="40"/>
      <c r="E5" s="3"/>
      <c r="F5" s="3"/>
    </row>
    <row r="6" spans="1:7">
      <c r="A6" s="41" t="s">
        <v>11</v>
      </c>
      <c r="B6" s="34"/>
      <c r="C6" s="7" t="s">
        <v>12</v>
      </c>
      <c r="D6" s="3"/>
      <c r="E6" s="3"/>
      <c r="F6" s="3"/>
    </row>
    <row r="7" spans="1:7">
      <c r="A7" s="41"/>
      <c r="B7" s="7"/>
      <c r="C7" s="7"/>
      <c r="D7" s="3"/>
      <c r="E7" s="3"/>
      <c r="F7" s="3"/>
    </row>
    <row r="8" spans="1:7" ht="16.2" thickBot="1">
      <c r="A8" s="7"/>
      <c r="B8" s="3"/>
      <c r="C8" s="3"/>
      <c r="D8" s="3"/>
      <c r="E8" s="3"/>
      <c r="F8" s="3"/>
    </row>
    <row r="9" spans="1:7" ht="47.4" thickBot="1">
      <c r="B9" s="4" t="s">
        <v>13</v>
      </c>
      <c r="C9" s="5" t="s">
        <v>14</v>
      </c>
      <c r="D9" s="6" t="s">
        <v>15</v>
      </c>
      <c r="E9" s="5" t="s">
        <v>16</v>
      </c>
      <c r="F9" s="6" t="s">
        <v>17</v>
      </c>
      <c r="G9" s="6" t="s">
        <v>18</v>
      </c>
    </row>
    <row r="10" spans="1:7">
      <c r="B10" s="42" t="s">
        <v>19</v>
      </c>
      <c r="C10" s="42" t="s">
        <v>20</v>
      </c>
      <c r="D10" s="42" t="s">
        <v>21</v>
      </c>
      <c r="E10" s="42" t="s">
        <v>22</v>
      </c>
      <c r="F10" s="42" t="s">
        <v>23</v>
      </c>
    </row>
    <row r="11" spans="1:7">
      <c r="B11" s="42"/>
      <c r="C11" s="42"/>
      <c r="D11" s="42"/>
      <c r="E11" s="42"/>
      <c r="F11" s="42"/>
    </row>
    <row r="12" spans="1:7" ht="46.8">
      <c r="A12" s="74" t="s">
        <v>24</v>
      </c>
      <c r="B12" s="43"/>
      <c r="C12" s="43"/>
      <c r="D12" s="43"/>
      <c r="E12" s="43"/>
      <c r="F12" s="43"/>
    </row>
    <row r="13" spans="1:7">
      <c r="A13" s="44" t="s">
        <v>25</v>
      </c>
      <c r="B13" s="42"/>
      <c r="C13" s="42"/>
      <c r="D13" s="42"/>
      <c r="E13" s="42"/>
      <c r="F13" s="42"/>
      <c r="G13" s="45"/>
    </row>
    <row r="14" spans="1:7">
      <c r="A14" s="46" t="s">
        <v>26</v>
      </c>
      <c r="B14" s="47"/>
      <c r="C14" s="47"/>
      <c r="D14" s="47"/>
      <c r="E14" s="47"/>
      <c r="F14" s="47"/>
    </row>
    <row r="15" spans="1:7" ht="31.2">
      <c r="A15" s="48" t="s">
        <v>27</v>
      </c>
      <c r="B15" s="34"/>
      <c r="C15" s="35">
        <v>0</v>
      </c>
      <c r="D15" s="35">
        <f>B15-C15</f>
        <v>0</v>
      </c>
      <c r="E15" s="35">
        <f>D15*Parameter!$B$6</f>
        <v>0</v>
      </c>
      <c r="F15" s="35">
        <f>B15-E15</f>
        <v>0</v>
      </c>
      <c r="G15" s="73" t="s">
        <v>176</v>
      </c>
    </row>
    <row r="16" spans="1:7">
      <c r="A16" s="48" t="s">
        <v>28</v>
      </c>
      <c r="B16" s="34"/>
      <c r="C16" s="35">
        <v>0</v>
      </c>
      <c r="D16" s="35">
        <f t="shared" ref="D16" si="0">B16-C16</f>
        <v>0</v>
      </c>
      <c r="E16" s="35">
        <f>D16*Parameter!$B$6</f>
        <v>0</v>
      </c>
      <c r="F16" s="35">
        <f t="shared" ref="F16" si="1">B16-E16</f>
        <v>0</v>
      </c>
      <c r="G16" s="50"/>
    </row>
    <row r="17" spans="1:7">
      <c r="A17" s="48"/>
      <c r="G17" s="50"/>
    </row>
    <row r="18" spans="1:7">
      <c r="A18" s="51" t="s">
        <v>29</v>
      </c>
      <c r="G18" s="50"/>
    </row>
    <row r="19" spans="1:7">
      <c r="A19" s="46" t="s">
        <v>30</v>
      </c>
      <c r="B19" s="47"/>
      <c r="C19" s="47"/>
      <c r="D19" s="47"/>
      <c r="E19" s="47"/>
      <c r="F19" s="47"/>
      <c r="G19" s="50"/>
    </row>
    <row r="20" spans="1:7">
      <c r="A20" s="48" t="s">
        <v>31</v>
      </c>
      <c r="B20" s="34"/>
      <c r="C20" s="35">
        <v>0</v>
      </c>
      <c r="D20" s="35">
        <f>B20-C20</f>
        <v>0</v>
      </c>
      <c r="E20" s="35">
        <f>D20*Parameter!$B$6</f>
        <v>0</v>
      </c>
      <c r="F20" s="35">
        <f t="shared" ref="F20" si="2">B20-E20</f>
        <v>0</v>
      </c>
      <c r="G20" s="108" t="s">
        <v>175</v>
      </c>
    </row>
    <row r="21" spans="1:7">
      <c r="A21" s="46" t="s">
        <v>32</v>
      </c>
      <c r="B21" s="47"/>
      <c r="C21" s="47"/>
      <c r="D21" s="47"/>
      <c r="E21" s="47"/>
      <c r="F21" s="47"/>
      <c r="G21" s="108"/>
    </row>
    <row r="22" spans="1:7">
      <c r="A22" s="48" t="s">
        <v>33</v>
      </c>
      <c r="B22" s="34"/>
      <c r="C22" s="35">
        <v>0</v>
      </c>
      <c r="D22" s="35">
        <f>B22-C22</f>
        <v>0</v>
      </c>
      <c r="E22" s="35">
        <f>D22*Parameter!$B$6</f>
        <v>0</v>
      </c>
      <c r="F22" s="35">
        <f t="shared" ref="F22" si="3">B22-E22</f>
        <v>0</v>
      </c>
      <c r="G22" s="108"/>
    </row>
    <row r="23" spans="1:7">
      <c r="G23" s="50"/>
    </row>
    <row r="24" spans="1:7" ht="46.8">
      <c r="A24" s="52" t="s">
        <v>34</v>
      </c>
      <c r="G24" s="73" t="s">
        <v>178</v>
      </c>
    </row>
    <row r="25" spans="1:7">
      <c r="A25" s="46" t="s">
        <v>35</v>
      </c>
      <c r="B25" s="47"/>
      <c r="C25" s="47"/>
      <c r="D25" s="47"/>
      <c r="E25" s="47"/>
      <c r="F25" s="47"/>
      <c r="G25" s="50"/>
    </row>
    <row r="26" spans="1:7">
      <c r="A26" s="48" t="s">
        <v>36</v>
      </c>
      <c r="B26" s="34"/>
      <c r="C26" s="35">
        <v>0</v>
      </c>
      <c r="D26" s="35">
        <f>B26-C26</f>
        <v>0</v>
      </c>
      <c r="E26" s="35">
        <f>D26*Parameter!$B$6</f>
        <v>0</v>
      </c>
      <c r="F26" s="35">
        <f t="shared" ref="F26:F32" si="4">B26-E26</f>
        <v>0</v>
      </c>
      <c r="G26" s="50"/>
    </row>
    <row r="27" spans="1:7">
      <c r="A27" s="48" t="s">
        <v>37</v>
      </c>
      <c r="B27" s="34"/>
      <c r="C27" s="35">
        <v>0</v>
      </c>
      <c r="D27" s="35">
        <f>B27-C27</f>
        <v>0</v>
      </c>
      <c r="E27" s="35">
        <f>D27*Parameter!$B$6</f>
        <v>0</v>
      </c>
      <c r="F27" s="35">
        <f t="shared" si="4"/>
        <v>0</v>
      </c>
      <c r="G27" s="50"/>
    </row>
    <row r="28" spans="1:7">
      <c r="A28" s="48" t="s">
        <v>38</v>
      </c>
      <c r="B28" s="34"/>
      <c r="C28" s="35">
        <v>0</v>
      </c>
      <c r="D28" s="35">
        <f>B28-C28</f>
        <v>0</v>
      </c>
      <c r="E28" s="35">
        <f>D28*Parameter!$B$6</f>
        <v>0</v>
      </c>
      <c r="F28" s="35">
        <f t="shared" si="4"/>
        <v>0</v>
      </c>
      <c r="G28" s="50"/>
    </row>
    <row r="29" spans="1:7">
      <c r="A29" s="48" t="s">
        <v>39</v>
      </c>
      <c r="B29" s="34"/>
      <c r="C29" s="35">
        <v>0</v>
      </c>
      <c r="D29" s="35">
        <f>B29-C29</f>
        <v>0</v>
      </c>
      <c r="E29" s="35">
        <f>D29*Parameter!$B$6</f>
        <v>0</v>
      </c>
      <c r="F29" s="35">
        <f t="shared" si="4"/>
        <v>0</v>
      </c>
      <c r="G29" s="50"/>
    </row>
    <row r="30" spans="1:7" ht="46.8">
      <c r="A30" s="33" t="s">
        <v>40</v>
      </c>
      <c r="B30" s="34"/>
      <c r="C30" s="35">
        <f>B30-D30</f>
        <v>0</v>
      </c>
      <c r="D30" s="35">
        <f>MIN(B30*90%,250000)</f>
        <v>0</v>
      </c>
      <c r="E30" s="35">
        <f>D30*Parameter!$B$6</f>
        <v>0</v>
      </c>
      <c r="F30" s="35">
        <f t="shared" si="4"/>
        <v>0</v>
      </c>
      <c r="G30" s="36" t="s">
        <v>172</v>
      </c>
    </row>
    <row r="31" spans="1:7">
      <c r="A31" s="48" t="s">
        <v>41</v>
      </c>
      <c r="B31" s="34"/>
      <c r="C31" s="35">
        <v>0</v>
      </c>
      <c r="D31" s="35">
        <f>B31-C31</f>
        <v>0</v>
      </c>
      <c r="E31" s="35">
        <f>D31*Parameter!$B$6</f>
        <v>0</v>
      </c>
      <c r="F31" s="35">
        <f t="shared" si="4"/>
        <v>0</v>
      </c>
      <c r="G31" s="49" t="s">
        <v>42</v>
      </c>
    </row>
    <row r="32" spans="1:7">
      <c r="A32" s="48" t="s">
        <v>43</v>
      </c>
      <c r="B32" s="34"/>
      <c r="C32" s="35">
        <v>0</v>
      </c>
      <c r="D32" s="35">
        <f>B32-C32</f>
        <v>0</v>
      </c>
      <c r="E32" s="35">
        <f>D32*Parameter!$B$6</f>
        <v>0</v>
      </c>
      <c r="F32" s="35">
        <f t="shared" si="4"/>
        <v>0</v>
      </c>
      <c r="G32" s="50"/>
    </row>
    <row r="33" spans="1:7">
      <c r="A33" s="46" t="s">
        <v>44</v>
      </c>
      <c r="B33" s="47"/>
      <c r="C33" s="47"/>
      <c r="D33" s="47"/>
      <c r="E33" s="47"/>
      <c r="F33" s="47"/>
      <c r="G33" s="50"/>
    </row>
    <row r="34" spans="1:7">
      <c r="A34" s="48" t="s">
        <v>45</v>
      </c>
      <c r="B34" s="34"/>
      <c r="C34" s="35">
        <v>0</v>
      </c>
      <c r="D34" s="35">
        <f>B34-C34</f>
        <v>0</v>
      </c>
      <c r="E34" s="35">
        <f>D34*Parameter!$B$6</f>
        <v>0</v>
      </c>
      <c r="F34" s="35">
        <f t="shared" ref="F34:F35" si="5">B34-E34</f>
        <v>0</v>
      </c>
      <c r="G34" s="50"/>
    </row>
    <row r="35" spans="1:7">
      <c r="A35" s="48" t="s">
        <v>166</v>
      </c>
      <c r="B35" s="34"/>
      <c r="C35" s="35">
        <v>0</v>
      </c>
      <c r="D35" s="35">
        <f>B35-C35</f>
        <v>0</v>
      </c>
      <c r="E35" s="35">
        <f>D35*Parameter!$B$6</f>
        <v>0</v>
      </c>
      <c r="F35" s="35">
        <f t="shared" si="5"/>
        <v>0</v>
      </c>
      <c r="G35" s="50"/>
    </row>
    <row r="36" spans="1:7">
      <c r="A36" s="46" t="s">
        <v>47</v>
      </c>
      <c r="B36" s="47"/>
      <c r="C36" s="47"/>
      <c r="D36" s="47"/>
      <c r="E36" s="47"/>
      <c r="F36" s="47"/>
      <c r="G36" s="50"/>
    </row>
    <row r="37" spans="1:7">
      <c r="A37" s="48" t="s">
        <v>48</v>
      </c>
      <c r="B37" s="34"/>
      <c r="C37" s="35">
        <v>0</v>
      </c>
      <c r="D37" s="35">
        <f>B37-C37</f>
        <v>0</v>
      </c>
      <c r="E37" s="35">
        <f>D37*Parameter!$B$6</f>
        <v>0</v>
      </c>
      <c r="F37" s="35">
        <f t="shared" ref="F37" si="6">B37-E37</f>
        <v>0</v>
      </c>
      <c r="G37" s="50"/>
    </row>
    <row r="38" spans="1:7">
      <c r="A38" s="46" t="s">
        <v>49</v>
      </c>
      <c r="B38" s="47"/>
      <c r="C38" s="47"/>
      <c r="D38" s="47"/>
      <c r="E38" s="47"/>
      <c r="F38" s="47"/>
      <c r="G38" s="50"/>
    </row>
    <row r="39" spans="1:7" ht="31.2">
      <c r="A39" s="48" t="s">
        <v>50</v>
      </c>
      <c r="B39" s="34"/>
      <c r="C39" s="35">
        <v>0</v>
      </c>
      <c r="D39" s="35">
        <f>B39-C39</f>
        <v>0</v>
      </c>
      <c r="E39" s="35">
        <f>D39*Parameter!$B$6</f>
        <v>0</v>
      </c>
      <c r="F39" s="35">
        <f t="shared" ref="F39" si="7">B39-E39</f>
        <v>0</v>
      </c>
      <c r="G39" s="73" t="s">
        <v>177</v>
      </c>
    </row>
    <row r="40" spans="1:7">
      <c r="A40" s="46" t="s">
        <v>51</v>
      </c>
      <c r="B40" s="47"/>
      <c r="C40" s="47"/>
      <c r="D40" s="47"/>
      <c r="E40" s="47"/>
      <c r="F40" s="47"/>
      <c r="G40" s="50"/>
    </row>
    <row r="41" spans="1:7" ht="31.2">
      <c r="A41" s="48" t="s">
        <v>52</v>
      </c>
      <c r="B41" s="34"/>
      <c r="C41" s="35">
        <f>B41-D41</f>
        <v>0</v>
      </c>
      <c r="D41" s="35">
        <f>MIN(B41,40000*B6)</f>
        <v>0</v>
      </c>
      <c r="E41" s="35">
        <f>D41*Parameter!$B$6</f>
        <v>0</v>
      </c>
      <c r="F41" s="35">
        <f t="shared" ref="F41" si="8">B41-E41</f>
        <v>0</v>
      </c>
      <c r="G41" s="36" t="s">
        <v>173</v>
      </c>
    </row>
    <row r="42" spans="1:7">
      <c r="A42" s="46" t="s">
        <v>53</v>
      </c>
      <c r="B42" s="47"/>
      <c r="C42" s="47"/>
      <c r="D42" s="47"/>
      <c r="E42" s="47"/>
      <c r="F42" s="47"/>
      <c r="G42" s="50"/>
    </row>
    <row r="43" spans="1:7">
      <c r="A43" s="48" t="s">
        <v>54</v>
      </c>
      <c r="B43" s="34"/>
      <c r="C43" s="35">
        <v>0</v>
      </c>
      <c r="D43" s="35">
        <f>B43-C43</f>
        <v>0</v>
      </c>
      <c r="E43" s="35">
        <f>D43*Parameter!$B$6</f>
        <v>0</v>
      </c>
      <c r="F43" s="35">
        <f t="shared" ref="F43:F44" si="9">B43-E43</f>
        <v>0</v>
      </c>
      <c r="G43" s="50"/>
    </row>
    <row r="44" spans="1:7">
      <c r="A44" s="48" t="s">
        <v>55</v>
      </c>
      <c r="B44" s="34"/>
      <c r="C44" s="35">
        <v>0</v>
      </c>
      <c r="D44" s="35">
        <f>B44-C44</f>
        <v>0</v>
      </c>
      <c r="E44" s="35">
        <f>D44*Parameter!$B$6</f>
        <v>0</v>
      </c>
      <c r="F44" s="35">
        <f t="shared" si="9"/>
        <v>0</v>
      </c>
      <c r="G44" s="50"/>
    </row>
    <row r="45" spans="1:7" ht="16.2" thickBot="1">
      <c r="A45" s="41" t="s">
        <v>56</v>
      </c>
      <c r="B45" s="53">
        <f>SUM(B13:B44)</f>
        <v>0</v>
      </c>
      <c r="C45" s="53">
        <f>SUM(C13:C44)</f>
        <v>0</v>
      </c>
      <c r="D45" s="53">
        <f>SUM(D13:D44)</f>
        <v>0</v>
      </c>
      <c r="E45" s="53">
        <f>SUM(E13:E44)</f>
        <v>0</v>
      </c>
      <c r="F45" s="53">
        <f>SUM(F13:F44)</f>
        <v>0</v>
      </c>
      <c r="G45" s="54"/>
    </row>
    <row r="46" spans="1:7" ht="16.2" thickTop="1">
      <c r="E46" s="55" t="s">
        <v>57</v>
      </c>
      <c r="G46" s="56"/>
    </row>
    <row r="47" spans="1:7">
      <c r="C47" s="98" t="s">
        <v>58</v>
      </c>
      <c r="D47" s="99"/>
      <c r="E47" s="99"/>
      <c r="F47" s="100"/>
      <c r="G47" s="45"/>
    </row>
    <row r="48" spans="1:7">
      <c r="C48" s="101"/>
      <c r="D48" s="102"/>
      <c r="E48" s="102"/>
      <c r="F48" s="103"/>
      <c r="G48" s="45"/>
    </row>
    <row r="49" spans="1:7">
      <c r="C49" s="104"/>
      <c r="D49" s="105"/>
      <c r="E49" s="105"/>
      <c r="F49" s="106"/>
      <c r="G49" s="45"/>
    </row>
    <row r="50" spans="1:7">
      <c r="A50" s="57" t="s">
        <v>59</v>
      </c>
      <c r="G50" s="45"/>
    </row>
    <row r="51" spans="1:7">
      <c r="A51" s="46" t="s">
        <v>60</v>
      </c>
      <c r="B51" s="47"/>
      <c r="C51" s="47"/>
      <c r="D51" s="47"/>
      <c r="E51" s="47"/>
      <c r="F51" s="47"/>
      <c r="G51" s="45"/>
    </row>
    <row r="52" spans="1:7" ht="31.2">
      <c r="A52" s="3" t="s">
        <v>61</v>
      </c>
      <c r="E52" s="34"/>
      <c r="G52" s="36" t="s">
        <v>174</v>
      </c>
    </row>
    <row r="53" spans="1:7" ht="31.2">
      <c r="A53" s="3" t="s">
        <v>62</v>
      </c>
      <c r="E53" s="34"/>
      <c r="G53" s="36" t="s">
        <v>174</v>
      </c>
    </row>
    <row r="54" spans="1:7" ht="31.2">
      <c r="A54" s="3" t="s">
        <v>63</v>
      </c>
      <c r="E54" s="34"/>
      <c r="G54" s="36" t="s">
        <v>174</v>
      </c>
    </row>
    <row r="55" spans="1:7" ht="31.2">
      <c r="A55" s="3" t="s">
        <v>64</v>
      </c>
      <c r="E55" s="34"/>
      <c r="G55" s="36" t="s">
        <v>174</v>
      </c>
    </row>
    <row r="56" spans="1:7" ht="31.2">
      <c r="A56" s="3" t="s">
        <v>65</v>
      </c>
      <c r="E56" s="34"/>
      <c r="G56" s="36" t="s">
        <v>174</v>
      </c>
    </row>
    <row r="57" spans="1:7" ht="31.2">
      <c r="A57" s="3" t="s">
        <v>66</v>
      </c>
      <c r="E57" s="34"/>
      <c r="G57" s="36" t="s">
        <v>174</v>
      </c>
    </row>
    <row r="58" spans="1:7" ht="31.2">
      <c r="A58" s="3" t="s">
        <v>67</v>
      </c>
      <c r="E58" s="34"/>
      <c r="G58" s="36" t="s">
        <v>174</v>
      </c>
    </row>
    <row r="59" spans="1:7" ht="31.2">
      <c r="A59" s="3" t="s">
        <v>68</v>
      </c>
      <c r="E59" s="34"/>
      <c r="G59" s="36" t="s">
        <v>174</v>
      </c>
    </row>
    <row r="60" spans="1:7" ht="31.2">
      <c r="A60" s="3" t="s">
        <v>69</v>
      </c>
      <c r="E60" s="34"/>
      <c r="G60" s="36" t="s">
        <v>174</v>
      </c>
    </row>
    <row r="61" spans="1:7">
      <c r="A61" s="46" t="s">
        <v>70</v>
      </c>
      <c r="B61" s="47"/>
      <c r="C61" s="47"/>
      <c r="D61" s="47"/>
      <c r="E61" s="47"/>
      <c r="F61" s="47"/>
      <c r="G61" s="31"/>
    </row>
    <row r="62" spans="1:7" ht="31.2">
      <c r="A62" s="3" t="s">
        <v>71</v>
      </c>
      <c r="E62" s="34"/>
      <c r="G62" s="36" t="s">
        <v>174</v>
      </c>
    </row>
    <row r="63" spans="1:7" ht="31.2">
      <c r="A63" s="3" t="s">
        <v>72</v>
      </c>
      <c r="E63" s="34"/>
      <c r="G63" s="36" t="s">
        <v>174</v>
      </c>
    </row>
    <row r="64" spans="1:7" ht="31.2">
      <c r="A64" s="3" t="s">
        <v>73</v>
      </c>
      <c r="E64" s="34"/>
      <c r="G64" s="36" t="s">
        <v>174</v>
      </c>
    </row>
    <row r="65" spans="1:8" ht="31.2">
      <c r="A65" s="3" t="s">
        <v>74</v>
      </c>
      <c r="E65" s="34"/>
      <c r="G65" s="36" t="s">
        <v>174</v>
      </c>
    </row>
    <row r="66" spans="1:8" ht="31.2">
      <c r="A66" s="3" t="s">
        <v>75</v>
      </c>
      <c r="E66" s="34"/>
      <c r="G66" s="36" t="s">
        <v>174</v>
      </c>
    </row>
    <row r="67" spans="1:8" ht="31.2">
      <c r="A67" s="3" t="s">
        <v>76</v>
      </c>
      <c r="E67" s="34"/>
      <c r="G67" s="36" t="s">
        <v>174</v>
      </c>
    </row>
    <row r="68" spans="1:8" ht="31.2">
      <c r="A68" s="3" t="s">
        <v>77</v>
      </c>
      <c r="E68" s="34"/>
      <c r="G68" s="36" t="s">
        <v>174</v>
      </c>
    </row>
    <row r="69" spans="1:8" ht="31.2">
      <c r="A69" s="3" t="s">
        <v>78</v>
      </c>
      <c r="E69" s="34"/>
      <c r="G69" s="36" t="s">
        <v>174</v>
      </c>
    </row>
    <row r="70" spans="1:8" ht="31.2">
      <c r="A70" s="3" t="s">
        <v>79</v>
      </c>
      <c r="E70" s="34"/>
      <c r="G70" s="36" t="s">
        <v>174</v>
      </c>
    </row>
    <row r="71" spans="1:8" ht="16.2" thickBot="1">
      <c r="D71" s="41" t="s">
        <v>56</v>
      </c>
      <c r="E71" s="53">
        <f t="shared" ref="E71" si="10">SUM(E52:E70)</f>
        <v>0</v>
      </c>
      <c r="G71" s="58" t="s">
        <v>80</v>
      </c>
    </row>
    <row r="72" spans="1:8" ht="16.2" thickTop="1">
      <c r="D72" s="3"/>
      <c r="G72" s="45"/>
    </row>
    <row r="73" spans="1:8" ht="16.2" thickBot="1">
      <c r="D73" s="41" t="s">
        <v>81</v>
      </c>
      <c r="E73" s="53">
        <f>Parameter!$C$6-E71</f>
        <v>15000000</v>
      </c>
      <c r="G73" s="58" t="s">
        <v>82</v>
      </c>
    </row>
    <row r="74" spans="1:8" ht="16.2" thickTop="1"/>
    <row r="75" spans="1:8" ht="33.75" customHeight="1">
      <c r="A75" s="107" t="s">
        <v>83</v>
      </c>
      <c r="B75" s="107"/>
      <c r="C75" s="107"/>
      <c r="D75" s="107"/>
      <c r="E75" s="59">
        <f>F45</f>
        <v>0</v>
      </c>
      <c r="G75" s="58"/>
    </row>
    <row r="76" spans="1:8" ht="16.2" thickBot="1">
      <c r="D76" s="41"/>
      <c r="E76" s="60"/>
      <c r="G76" s="58"/>
    </row>
    <row r="77" spans="1:8" ht="47.4" thickBot="1">
      <c r="D77" s="41" t="s">
        <v>84</v>
      </c>
      <c r="E77" s="61">
        <f>IF(E73&lt;0,0,MIN(E73,E45))</f>
        <v>0</v>
      </c>
      <c r="G77" s="62" t="s">
        <v>85</v>
      </c>
    </row>
    <row r="78" spans="1:8" ht="16.2" thickTop="1">
      <c r="C78" s="3"/>
      <c r="D78" s="3"/>
      <c r="E78" s="43"/>
      <c r="F78" s="3"/>
    </row>
    <row r="79" spans="1:8">
      <c r="B79" s="3"/>
      <c r="C79" s="3"/>
      <c r="D79" s="3"/>
      <c r="E79" s="98" t="s">
        <v>86</v>
      </c>
      <c r="F79" s="100"/>
      <c r="H79" s="60"/>
    </row>
    <row r="80" spans="1:8">
      <c r="C80" s="3"/>
      <c r="E80" s="101"/>
      <c r="F80" s="103"/>
    </row>
    <row r="81" spans="3:28">
      <c r="C81" s="3"/>
      <c r="D81" s="3"/>
      <c r="E81" s="104"/>
      <c r="F81" s="106"/>
    </row>
    <row r="82" spans="3:28">
      <c r="C82" s="3"/>
      <c r="D82" s="3"/>
      <c r="E82" s="3"/>
      <c r="F82" s="3"/>
    </row>
    <row r="83" spans="3:28">
      <c r="C83" s="3"/>
      <c r="D83" s="3"/>
      <c r="E83" s="43" t="str">
        <f>'Welcome Page'!A8</f>
        <v>The calculation in this Toolkit is for reference only.</v>
      </c>
      <c r="F83" s="37"/>
      <c r="G83" s="37"/>
      <c r="H83" s="37"/>
      <c r="I83" s="37"/>
      <c r="J83" s="37"/>
      <c r="K83" s="37"/>
      <c r="L83" s="37"/>
      <c r="M83" s="37"/>
      <c r="N83" s="37"/>
      <c r="O83" s="37"/>
      <c r="P83" s="37"/>
      <c r="Q83" s="37"/>
      <c r="R83" s="37"/>
      <c r="S83" s="37"/>
      <c r="T83" s="37"/>
      <c r="U83" s="37"/>
      <c r="V83" s="37"/>
      <c r="W83" s="37"/>
      <c r="X83" s="37"/>
      <c r="Y83" s="37"/>
      <c r="Z83" s="37"/>
      <c r="AA83" s="37"/>
      <c r="AB83" s="37"/>
    </row>
    <row r="84" spans="3:28">
      <c r="C84" s="3"/>
      <c r="D84" s="3"/>
      <c r="E84" s="43" t="str">
        <f>'Welcome Page'!A9</f>
        <v>The Government, with the advice from Advisory Committee on Recycling Fund (RFAC), shall have sole discretion in deciding the amount of budget / funding to be approved for each case.</v>
      </c>
      <c r="F84" s="37"/>
      <c r="G84" s="37"/>
      <c r="H84" s="37"/>
      <c r="I84" s="37"/>
      <c r="J84" s="37"/>
      <c r="K84" s="37"/>
      <c r="L84" s="37"/>
      <c r="M84" s="37"/>
      <c r="N84" s="37"/>
      <c r="O84" s="37"/>
      <c r="P84" s="37"/>
      <c r="Q84" s="37"/>
      <c r="R84" s="37"/>
      <c r="S84" s="37"/>
      <c r="T84" s="37"/>
      <c r="U84" s="37"/>
      <c r="V84" s="37"/>
      <c r="W84" s="37"/>
      <c r="X84" s="37"/>
      <c r="Y84" s="37"/>
      <c r="Z84" s="37"/>
      <c r="AA84" s="37"/>
      <c r="AB84" s="37"/>
    </row>
    <row r="85" spans="3:28">
      <c r="C85" s="3"/>
      <c r="D85" s="3"/>
      <c r="E85" s="3"/>
      <c r="F85" s="3"/>
    </row>
  </sheetData>
  <sheetProtection sheet="1" formatCells="0" formatColumns="0" formatRows="0" insertColumns="0" insertRows="0" insertHyperlinks="0" deleteColumns="0" deleteRows="0" sort="0" autoFilter="0" pivotTables="0"/>
  <mergeCells count="4">
    <mergeCell ref="C47:F49"/>
    <mergeCell ref="E79:F81"/>
    <mergeCell ref="A75:D75"/>
    <mergeCell ref="G20:G22"/>
  </mergeCells>
  <phoneticPr fontId="20" type="noConversion"/>
  <conditionalFormatting sqref="G30">
    <cfRule type="expression" dxfId="13" priority="14">
      <formula>$B$30&gt;0</formula>
    </cfRule>
  </conditionalFormatting>
  <conditionalFormatting sqref="G41">
    <cfRule type="expression" dxfId="12" priority="13">
      <formula>$B$41&gt;0</formula>
    </cfRule>
  </conditionalFormatting>
  <conditionalFormatting sqref="G52:G60">
    <cfRule type="expression" dxfId="11" priority="12">
      <formula>COUNTA($E$52:$E$60,$E$62:$E$70)&gt;9</formula>
    </cfRule>
  </conditionalFormatting>
  <conditionalFormatting sqref="G62:G70">
    <cfRule type="expression" dxfId="10" priority="1">
      <formula>COUNTA($E$52:$E$60,$E$62:$E$70)&gt;9</formula>
    </cfRule>
  </conditionalFormatting>
  <dataValidations xWindow="660" yWindow="640" count="3">
    <dataValidation type="whole" allowBlank="1" showInputMessage="1" showErrorMessage="1" errorTitle="Project Duration" error="Project Duration should last for at least 1 year (i.e. 12 months) and within 4 years (i.e. 48 months)." promptTitle="Project Duration" prompt="Please enter Whole Number for Project Period_x000a_(Min: 12 - Max: 48)" sqref="B6" xr:uid="{00000000-0002-0000-0100-000000000000}">
      <formula1>12</formula1>
      <formula2>48</formula2>
    </dataValidation>
    <dataValidation type="decimal" operator="greaterThanOrEqual" allowBlank="1" showInputMessage="1" showErrorMessage="1" errorTitle="Project Cost" error="Please fill in a Positive Figure for the Project Cost" promptTitle="Project Cost" prompt="Please fill in a Positive Figure for the Project Cost" sqref="B15:B16 B20 B22 B34:B35 B37 B39 B41 B43:B44 B26:B32" xr:uid="{00000000-0002-0000-0100-000001000000}">
      <formula1>0</formula1>
    </dataValidation>
    <dataValidation type="decimal" allowBlank="1" showInputMessage="1" showErrorMessage="1" errorTitle="Previously Approved Cases" error="Please fill in a Positive Figure for the Previously Approved Cases_x000a_(Maximum = 15,000,0000)_x000a_" promptTitle="Previously Approved Cases" prompt="Please fill in a Positive Figure for the Previously Approved Cases_x000a_(Maximum = 15,000,0000)_x000a_" sqref="E52:E60 E62:E70" xr:uid="{00000000-0002-0000-0100-000002000000}">
      <formula1>0</formula1>
      <formula2>15000000</formula2>
    </dataValidation>
  </dataValidations>
  <hyperlinks>
    <hyperlink ref="A4" r:id="rId1" xr:uid="{00000000-0004-0000-0100-000000000000}"/>
  </hyperlinks>
  <pageMargins left="0.7" right="0.7" top="0.75" bottom="0.75" header="0.3" footer="0.3"/>
  <pageSetup paperSize="9" orientation="portrait" r:id="rId2"/>
  <ignoredErrors>
    <ignoredError sqref="C30:D30" 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H67"/>
  <sheetViews>
    <sheetView showGridLines="0" zoomScale="70" zoomScaleNormal="70" workbookViewId="0">
      <pane xSplit="1" ySplit="11" topLeftCell="B12" activePane="bottomRight" state="frozen"/>
      <selection pane="topRight" activeCell="B1" sqref="B1"/>
      <selection pane="bottomLeft" activeCell="A12" sqref="A12"/>
      <selection pane="bottomRight" activeCell="A4" sqref="A4"/>
    </sheetView>
  </sheetViews>
  <sheetFormatPr defaultColWidth="9.109375" defaultRowHeight="15.6"/>
  <cols>
    <col min="1" max="1" width="111.109375" style="3" bestFit="1" customWidth="1"/>
    <col min="2" max="3" width="20.6640625" style="35" customWidth="1"/>
    <col min="4" max="4" width="20.33203125" style="35" customWidth="1"/>
    <col min="5" max="7" width="20.6640625" style="35" customWidth="1"/>
    <col min="8" max="8" width="142.6640625" style="3" customWidth="1"/>
    <col min="9" max="18" width="18.6640625" style="3" customWidth="1"/>
    <col min="19" max="16384" width="9.109375" style="3"/>
  </cols>
  <sheetData>
    <row r="1" spans="1:8">
      <c r="A1" s="7" t="str">
        <f>'Welcome Page'!A1</f>
        <v>Recycling Fund</v>
      </c>
      <c r="B1" s="3"/>
      <c r="C1" s="3"/>
      <c r="D1" s="3"/>
      <c r="E1" s="3"/>
      <c r="F1" s="3"/>
      <c r="G1" s="3"/>
    </row>
    <row r="2" spans="1:8">
      <c r="A2" s="7" t="str">
        <f>'Welcome Page'!A2</f>
        <v>Budget Calculation Toolkit</v>
      </c>
      <c r="B2" s="3"/>
      <c r="C2" s="3"/>
      <c r="D2" s="3"/>
      <c r="E2" s="3"/>
      <c r="F2" s="3"/>
      <c r="G2" s="3"/>
    </row>
    <row r="3" spans="1:8">
      <c r="A3" s="37" t="s">
        <v>87</v>
      </c>
      <c r="B3" s="3"/>
      <c r="C3" s="3"/>
      <c r="D3" s="3"/>
      <c r="E3" s="3"/>
      <c r="F3" s="3"/>
      <c r="G3" s="3"/>
    </row>
    <row r="4" spans="1:8" ht="16.2">
      <c r="A4" s="78" t="s">
        <v>169</v>
      </c>
      <c r="B4" s="3"/>
      <c r="C4" s="3"/>
      <c r="D4" s="3"/>
      <c r="E4" s="3"/>
      <c r="F4" s="3"/>
      <c r="G4" s="3"/>
    </row>
    <row r="5" spans="1:8">
      <c r="A5" s="7"/>
      <c r="B5" s="38" t="s">
        <v>88</v>
      </c>
      <c r="C5" s="63"/>
      <c r="D5" s="63"/>
      <c r="E5" s="40"/>
      <c r="F5" s="3"/>
      <c r="G5" s="3"/>
    </row>
    <row r="6" spans="1:8">
      <c r="A6" s="7"/>
      <c r="B6" s="42" t="s">
        <v>19</v>
      </c>
      <c r="C6" s="7"/>
      <c r="D6" s="7"/>
      <c r="E6" s="3"/>
      <c r="F6" s="3"/>
      <c r="G6" s="3"/>
    </row>
    <row r="7" spans="1:8">
      <c r="A7" s="41" t="s">
        <v>11</v>
      </c>
      <c r="B7" s="34"/>
      <c r="C7" s="7" t="s">
        <v>12</v>
      </c>
      <c r="D7" s="7"/>
      <c r="F7" s="3"/>
      <c r="G7" s="3"/>
    </row>
    <row r="8" spans="1:8">
      <c r="A8" s="41"/>
      <c r="B8" s="3"/>
      <c r="C8" s="7"/>
      <c r="D8" s="7"/>
      <c r="F8" s="3"/>
      <c r="G8" s="3"/>
    </row>
    <row r="9" spans="1:8" ht="16.2" thickBot="1">
      <c r="A9" s="7"/>
      <c r="B9" s="3"/>
      <c r="C9" s="3"/>
      <c r="D9" s="3"/>
      <c r="E9" s="3"/>
      <c r="F9" s="3"/>
      <c r="G9" s="3"/>
    </row>
    <row r="10" spans="1:8" ht="94.2" thickBot="1">
      <c r="B10" s="5" t="s">
        <v>89</v>
      </c>
      <c r="C10" s="6" t="s">
        <v>90</v>
      </c>
      <c r="D10" s="5" t="s">
        <v>91</v>
      </c>
      <c r="E10" s="6" t="s">
        <v>92</v>
      </c>
      <c r="F10" s="5" t="s">
        <v>16</v>
      </c>
      <c r="G10" s="6" t="s">
        <v>17</v>
      </c>
      <c r="H10" s="6" t="s">
        <v>18</v>
      </c>
    </row>
    <row r="11" spans="1:8" ht="46.8">
      <c r="B11" s="42" t="s">
        <v>20</v>
      </c>
      <c r="C11" s="42" t="s">
        <v>93</v>
      </c>
      <c r="D11" s="42" t="s">
        <v>94</v>
      </c>
      <c r="E11" s="64" t="s">
        <v>95</v>
      </c>
      <c r="F11" s="64" t="s">
        <v>96</v>
      </c>
      <c r="G11" s="42" t="s">
        <v>97</v>
      </c>
    </row>
    <row r="12" spans="1:8">
      <c r="A12" s="75" t="s">
        <v>98</v>
      </c>
      <c r="B12" s="43"/>
      <c r="C12" s="43"/>
      <c r="D12" s="43"/>
      <c r="E12" s="43"/>
      <c r="F12" s="43"/>
      <c r="G12" s="43"/>
    </row>
    <row r="13" spans="1:8">
      <c r="A13" s="44" t="s">
        <v>99</v>
      </c>
      <c r="B13" s="42"/>
      <c r="C13" s="42"/>
      <c r="D13" s="42"/>
      <c r="E13" s="42"/>
      <c r="F13" s="42"/>
      <c r="G13" s="42"/>
      <c r="H13" s="45"/>
    </row>
    <row r="14" spans="1:8">
      <c r="A14" s="48" t="s">
        <v>100</v>
      </c>
      <c r="B14" s="34"/>
      <c r="C14" s="35">
        <f>B7*B14</f>
        <v>0</v>
      </c>
      <c r="D14" s="34"/>
      <c r="E14" s="35">
        <f>D14/12*B7</f>
        <v>0</v>
      </c>
      <c r="F14" s="35">
        <f>Parameter!$B$7*MIN(RRSP!C14,RRSP!E14)</f>
        <v>0</v>
      </c>
      <c r="G14" s="35">
        <f>C14-F14</f>
        <v>0</v>
      </c>
      <c r="H14" s="49"/>
    </row>
    <row r="15" spans="1:8" ht="16.2" thickBot="1">
      <c r="A15" s="41" t="s">
        <v>56</v>
      </c>
      <c r="B15" s="47"/>
      <c r="C15" s="53">
        <f t="shared" ref="C15:E15" si="0">SUM(C13:C14)</f>
        <v>0</v>
      </c>
      <c r="D15" s="47"/>
      <c r="E15" s="53">
        <f t="shared" si="0"/>
        <v>0</v>
      </c>
      <c r="F15" s="53">
        <f>SUM(F13:F14)</f>
        <v>0</v>
      </c>
      <c r="G15" s="53">
        <f>SUM(G13:G14)</f>
        <v>0</v>
      </c>
      <c r="H15" s="58"/>
    </row>
    <row r="16" spans="1:8" ht="16.2" thickTop="1">
      <c r="F16" s="55" t="s">
        <v>101</v>
      </c>
      <c r="H16" s="56"/>
    </row>
    <row r="17" spans="1:8">
      <c r="H17" s="56"/>
    </row>
    <row r="18" spans="1:8">
      <c r="H18" s="56"/>
    </row>
    <row r="19" spans="1:8">
      <c r="E19" s="3"/>
      <c r="F19" s="3"/>
      <c r="G19" s="3"/>
      <c r="H19" s="56"/>
    </row>
    <row r="20" spans="1:8">
      <c r="A20" s="65"/>
      <c r="E20" s="66"/>
      <c r="F20" s="66"/>
      <c r="G20" s="66"/>
      <c r="H20" s="56"/>
    </row>
    <row r="21" spans="1:8">
      <c r="A21" s="65"/>
      <c r="E21" s="66"/>
      <c r="F21" s="66"/>
      <c r="G21" s="66"/>
      <c r="H21" s="56"/>
    </row>
    <row r="22" spans="1:8">
      <c r="A22" s="65"/>
      <c r="E22" s="66"/>
      <c r="F22" s="66"/>
      <c r="G22" s="66"/>
      <c r="H22" s="56"/>
    </row>
    <row r="23" spans="1:8">
      <c r="A23" s="65"/>
      <c r="E23" s="66"/>
      <c r="F23" s="66"/>
      <c r="G23" s="66"/>
      <c r="H23" s="56"/>
    </row>
    <row r="24" spans="1:8">
      <c r="A24" s="65"/>
      <c r="E24" s="66"/>
      <c r="F24" s="66"/>
      <c r="G24" s="66"/>
      <c r="H24" s="56"/>
    </row>
    <row r="25" spans="1:8">
      <c r="A25" s="65"/>
      <c r="E25" s="66"/>
      <c r="F25" s="66"/>
      <c r="G25" s="66"/>
      <c r="H25" s="56"/>
    </row>
    <row r="26" spans="1:8">
      <c r="A26" s="65"/>
      <c r="E26" s="66"/>
      <c r="F26" s="66"/>
      <c r="G26" s="66"/>
      <c r="H26" s="56"/>
    </row>
    <row r="27" spans="1:8">
      <c r="A27" s="65"/>
      <c r="E27" s="66"/>
      <c r="F27" s="66"/>
      <c r="G27" s="66"/>
      <c r="H27" s="56"/>
    </row>
    <row r="28" spans="1:8">
      <c r="A28" s="65"/>
      <c r="E28" s="98" t="s">
        <v>102</v>
      </c>
      <c r="F28" s="99"/>
      <c r="G28" s="100"/>
      <c r="H28" s="56"/>
    </row>
    <row r="29" spans="1:8">
      <c r="A29" s="65"/>
      <c r="E29" s="101"/>
      <c r="F29" s="102"/>
      <c r="G29" s="103"/>
      <c r="H29" s="56"/>
    </row>
    <row r="30" spans="1:8">
      <c r="A30" s="57" t="s">
        <v>103</v>
      </c>
      <c r="E30" s="104"/>
      <c r="F30" s="105"/>
      <c r="G30" s="106"/>
      <c r="H30" s="56"/>
    </row>
    <row r="31" spans="1:8">
      <c r="A31" s="46" t="s">
        <v>60</v>
      </c>
      <c r="B31" s="47"/>
      <c r="C31" s="47"/>
      <c r="D31" s="47"/>
      <c r="E31" s="47"/>
      <c r="F31" s="47"/>
      <c r="G31" s="47"/>
      <c r="H31" s="45"/>
    </row>
    <row r="32" spans="1:8" ht="31.2">
      <c r="A32" s="3" t="s">
        <v>61</v>
      </c>
      <c r="F32" s="34"/>
      <c r="H32" s="32" t="s">
        <v>174</v>
      </c>
    </row>
    <row r="33" spans="1:8" ht="31.2">
      <c r="A33" s="3" t="s">
        <v>62</v>
      </c>
      <c r="F33" s="34"/>
      <c r="H33" s="32" t="s">
        <v>174</v>
      </c>
    </row>
    <row r="34" spans="1:8" ht="31.2">
      <c r="A34" s="3" t="s">
        <v>63</v>
      </c>
      <c r="F34" s="34"/>
      <c r="H34" s="32" t="s">
        <v>174</v>
      </c>
    </row>
    <row r="35" spans="1:8" ht="31.2">
      <c r="A35" s="3" t="s">
        <v>64</v>
      </c>
      <c r="F35" s="34"/>
      <c r="H35" s="32" t="s">
        <v>174</v>
      </c>
    </row>
    <row r="36" spans="1:8" ht="31.2">
      <c r="A36" s="3" t="s">
        <v>65</v>
      </c>
      <c r="F36" s="34"/>
      <c r="H36" s="32" t="s">
        <v>174</v>
      </c>
    </row>
    <row r="37" spans="1:8" ht="31.2">
      <c r="A37" s="3" t="s">
        <v>66</v>
      </c>
      <c r="F37" s="34"/>
      <c r="H37" s="32" t="s">
        <v>174</v>
      </c>
    </row>
    <row r="38" spans="1:8" ht="31.2">
      <c r="A38" s="3" t="s">
        <v>67</v>
      </c>
      <c r="F38" s="34"/>
      <c r="H38" s="32" t="s">
        <v>174</v>
      </c>
    </row>
    <row r="39" spans="1:8" ht="31.2">
      <c r="A39" s="3" t="s">
        <v>68</v>
      </c>
      <c r="F39" s="34"/>
      <c r="H39" s="32" t="s">
        <v>174</v>
      </c>
    </row>
    <row r="40" spans="1:8" ht="31.2">
      <c r="A40" s="3" t="s">
        <v>69</v>
      </c>
      <c r="F40" s="34"/>
      <c r="H40" s="32" t="s">
        <v>174</v>
      </c>
    </row>
    <row r="41" spans="1:8">
      <c r="A41" s="46" t="s">
        <v>70</v>
      </c>
      <c r="B41" s="47"/>
      <c r="C41" s="47"/>
      <c r="D41" s="47"/>
      <c r="E41" s="47"/>
      <c r="F41" s="47"/>
      <c r="G41" s="47"/>
      <c r="H41" s="31"/>
    </row>
    <row r="42" spans="1:8" ht="31.2">
      <c r="A42" s="3" t="s">
        <v>71</v>
      </c>
      <c r="F42" s="34"/>
      <c r="H42" s="32" t="s">
        <v>174</v>
      </c>
    </row>
    <row r="43" spans="1:8" ht="31.2">
      <c r="A43" s="3" t="s">
        <v>72</v>
      </c>
      <c r="F43" s="34"/>
      <c r="H43" s="32" t="s">
        <v>174</v>
      </c>
    </row>
    <row r="44" spans="1:8" ht="31.2">
      <c r="A44" s="3" t="s">
        <v>73</v>
      </c>
      <c r="F44" s="34"/>
      <c r="H44" s="32" t="s">
        <v>174</v>
      </c>
    </row>
    <row r="45" spans="1:8" ht="31.2">
      <c r="A45" s="3" t="s">
        <v>74</v>
      </c>
      <c r="F45" s="34"/>
      <c r="H45" s="32" t="s">
        <v>174</v>
      </c>
    </row>
    <row r="46" spans="1:8" ht="31.2">
      <c r="A46" s="3" t="s">
        <v>75</v>
      </c>
      <c r="F46" s="34"/>
      <c r="H46" s="32" t="s">
        <v>174</v>
      </c>
    </row>
    <row r="47" spans="1:8" ht="31.2">
      <c r="A47" s="3" t="s">
        <v>76</v>
      </c>
      <c r="F47" s="34"/>
      <c r="H47" s="32" t="s">
        <v>174</v>
      </c>
    </row>
    <row r="48" spans="1:8" ht="31.2">
      <c r="A48" s="3" t="s">
        <v>77</v>
      </c>
      <c r="F48" s="34"/>
      <c r="H48" s="32" t="s">
        <v>174</v>
      </c>
    </row>
    <row r="49" spans="1:8" ht="31.2">
      <c r="A49" s="3" t="s">
        <v>78</v>
      </c>
      <c r="F49" s="34"/>
      <c r="H49" s="32" t="s">
        <v>174</v>
      </c>
    </row>
    <row r="50" spans="1:8" ht="31.2">
      <c r="A50" s="3" t="s">
        <v>79</v>
      </c>
      <c r="F50" s="34"/>
      <c r="H50" s="32" t="s">
        <v>174</v>
      </c>
    </row>
    <row r="51" spans="1:8" ht="16.2" thickBot="1">
      <c r="E51" s="41" t="s">
        <v>56</v>
      </c>
      <c r="F51" s="53">
        <f t="shared" ref="F51" si="1">SUM(F32:F50)</f>
        <v>0</v>
      </c>
      <c r="H51" s="58" t="s">
        <v>104</v>
      </c>
    </row>
    <row r="52" spans="1:8" ht="16.2" thickTop="1">
      <c r="E52" s="3"/>
      <c r="H52" s="45"/>
    </row>
    <row r="53" spans="1:8" ht="16.2" thickBot="1">
      <c r="E53" s="41" t="s">
        <v>81</v>
      </c>
      <c r="F53" s="53">
        <f>Parameter!$C$7-F51</f>
        <v>15000000</v>
      </c>
      <c r="H53" s="58" t="s">
        <v>105</v>
      </c>
    </row>
    <row r="54" spans="1:8" ht="16.2" thickTop="1">
      <c r="E54" s="41"/>
      <c r="F54" s="67"/>
      <c r="H54" s="58"/>
    </row>
    <row r="55" spans="1:8">
      <c r="A55" s="109" t="s">
        <v>106</v>
      </c>
      <c r="B55" s="109"/>
      <c r="C55" s="109"/>
      <c r="D55" s="109"/>
      <c r="E55" s="109"/>
      <c r="H55" s="45"/>
    </row>
    <row r="56" spans="1:8">
      <c r="A56" s="109"/>
      <c r="B56" s="109"/>
      <c r="C56" s="109"/>
      <c r="D56" s="109"/>
      <c r="E56" s="109"/>
      <c r="F56" s="68">
        <f>G15</f>
        <v>0</v>
      </c>
      <c r="H56" s="45"/>
    </row>
    <row r="57" spans="1:8" ht="16.2" thickBot="1">
      <c r="A57" s="69"/>
      <c r="B57" s="69"/>
      <c r="C57" s="69"/>
      <c r="D57" s="69"/>
      <c r="E57" s="69"/>
      <c r="H57" s="45"/>
    </row>
    <row r="58" spans="1:8" ht="18" thickBot="1">
      <c r="E58" s="41" t="s">
        <v>84</v>
      </c>
      <c r="F58" s="61">
        <f>IF(F53&lt;0,0,MIN(F53,F15))</f>
        <v>0</v>
      </c>
      <c r="H58" s="58" t="s">
        <v>107</v>
      </c>
    </row>
    <row r="59" spans="1:8" ht="16.2" thickTop="1">
      <c r="E59" s="3"/>
      <c r="F59" s="43"/>
      <c r="G59" s="3"/>
      <c r="H59" s="54" t="s">
        <v>108</v>
      </c>
    </row>
    <row r="60" spans="1:8">
      <c r="E60" s="3"/>
      <c r="F60" s="43"/>
      <c r="G60" s="3"/>
    </row>
    <row r="61" spans="1:8">
      <c r="B61" s="3"/>
      <c r="C61" s="3"/>
      <c r="D61" s="3"/>
      <c r="E61" s="3"/>
      <c r="F61" s="98" t="s">
        <v>86</v>
      </c>
      <c r="G61" s="100"/>
    </row>
    <row r="62" spans="1:8">
      <c r="E62" s="3"/>
      <c r="F62" s="101"/>
      <c r="G62" s="103"/>
    </row>
    <row r="63" spans="1:8">
      <c r="E63" s="3"/>
      <c r="F63" s="104"/>
      <c r="G63" s="106"/>
    </row>
    <row r="64" spans="1:8">
      <c r="E64" s="3"/>
      <c r="F64" s="3"/>
      <c r="G64" s="3"/>
    </row>
    <row r="65" spans="5:7">
      <c r="E65" s="3"/>
      <c r="F65" s="43" t="str">
        <f>'Welcome Page'!A8</f>
        <v>The calculation in this Toolkit is for reference only.</v>
      </c>
      <c r="G65" s="45"/>
    </row>
    <row r="66" spans="5:7">
      <c r="E66" s="3"/>
      <c r="F66" s="43" t="str">
        <f>'Welcome Page'!A9</f>
        <v>The Government, with the advice from Advisory Committee on Recycling Fund (RFAC), shall have sole discretion in deciding the amount of budget / funding to be approved for each case.</v>
      </c>
      <c r="G66" s="3"/>
    </row>
    <row r="67" spans="5:7">
      <c r="E67" s="3"/>
      <c r="F67" s="3"/>
      <c r="G67" s="3"/>
    </row>
  </sheetData>
  <sheetProtection sheet="1" formatCells="0" formatColumns="0" formatRows="0" insertColumns="0" insertRows="0" insertHyperlinks="0" deleteColumns="0" deleteRows="0" sort="0" autoFilter="0" pivotTables="0"/>
  <mergeCells count="3">
    <mergeCell ref="E28:G30"/>
    <mergeCell ref="F61:G63"/>
    <mergeCell ref="A55:E56"/>
  </mergeCells>
  <phoneticPr fontId="20" type="noConversion"/>
  <conditionalFormatting sqref="H32:H40">
    <cfRule type="expression" dxfId="9" priority="2">
      <formula>COUNTA($F$32:$F$40,$F$42:$F$50)&gt;9</formula>
    </cfRule>
  </conditionalFormatting>
  <conditionalFormatting sqref="H42:H50">
    <cfRule type="expression" dxfId="8" priority="1">
      <formula>COUNTA($F$32:$F$40,$F$42:$F$50)&gt;9</formula>
    </cfRule>
  </conditionalFormatting>
  <dataValidations count="4">
    <dataValidation type="whole" allowBlank="1" showInputMessage="1" showErrorMessage="1" errorTitle="Project Duration" error="Project Duration should last for at least 1 month and within 4 years (i.e. 48 months)." promptTitle="Project Duration" prompt="Please enter Whole Number for Project Period_x000a_(Min: 1 - Max: 48)" sqref="B7" xr:uid="{00000000-0002-0000-0200-000000000000}">
      <formula1>1</formula1>
      <formula2>48</formula2>
    </dataValidation>
    <dataValidation type="decimal" operator="greaterThanOrEqual" allowBlank="1" showInputMessage="1" showErrorMessage="1" errorTitle="Project Cost" error="Please fill in a Positive Figure for the Monthly Rental Cost" promptTitle="Monthly Rental Cost" prompt="Please fill in a Positive Figure for the Monthly Rental Cost" sqref="B14" xr:uid="{00000000-0002-0000-0200-000001000000}">
      <formula1>0</formula1>
    </dataValidation>
    <dataValidation type="decimal" operator="greaterThanOrEqual" allowBlank="1" showInputMessage="1" showErrorMessage="1" errorTitle="Rateable Value" error="Please fill in a Positive Figure for the 12-Month Rateable Value_x000a_" promptTitle="Rateable Value" prompt="Please fill in a Positive Figure for the 12-Month Rateable Value" sqref="D14" xr:uid="{00000000-0002-0000-0200-000002000000}">
      <formula1>0</formula1>
    </dataValidation>
    <dataValidation type="decimal" allowBlank="1" showInputMessage="1" showErrorMessage="1" errorTitle="Previously Approved Cases" error="Please fill in a Positive Figure for the Previously Approved Cases_x000a_(Maximum = 15,000,0000)_x000a_" promptTitle="Previously Approved Cases" prompt="Please fill in a Positive Figure for the Previously Approved Cases_x000a_(Maximum = 15,000,0000)_x000a_" sqref="F32:F40 F42:F50" xr:uid="{00000000-0002-0000-0200-000003000000}">
      <formula1>0</formula1>
      <formula2>15000000</formula2>
    </dataValidation>
  </dataValidations>
  <hyperlinks>
    <hyperlink ref="A4"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sheetPr>
  <dimension ref="A1:E62"/>
  <sheetViews>
    <sheetView showGridLines="0" zoomScale="70" zoomScaleNormal="70" workbookViewId="0">
      <pane xSplit="1" ySplit="6" topLeftCell="B7" activePane="bottomRight" state="frozen"/>
      <selection pane="topRight" activeCell="B1" sqref="B1"/>
      <selection pane="bottomLeft" activeCell="A7" sqref="A7"/>
      <selection pane="bottomRight" activeCell="A4" sqref="A4"/>
    </sheetView>
  </sheetViews>
  <sheetFormatPr defaultColWidth="9.109375" defaultRowHeight="15.6"/>
  <cols>
    <col min="1" max="1" width="142.44140625" style="3" bestFit="1" customWidth="1"/>
    <col min="2" max="4" width="20.6640625" style="35" customWidth="1"/>
    <col min="5" max="5" width="118.6640625" style="3" customWidth="1"/>
    <col min="6" max="15" width="18.6640625" style="3" customWidth="1"/>
    <col min="16" max="16384" width="9.109375" style="3"/>
  </cols>
  <sheetData>
    <row r="1" spans="1:5">
      <c r="A1" s="7" t="str">
        <f>'Welcome Page'!A1</f>
        <v>Recycling Fund</v>
      </c>
      <c r="B1" s="3"/>
      <c r="C1" s="3"/>
      <c r="D1" s="3"/>
    </row>
    <row r="2" spans="1:5">
      <c r="A2" s="7" t="str">
        <f>'Welcome Page'!A2</f>
        <v>Budget Calculation Toolkit</v>
      </c>
      <c r="B2" s="3"/>
      <c r="C2" s="3"/>
      <c r="D2" s="3"/>
    </row>
    <row r="3" spans="1:5">
      <c r="A3" s="37" t="s">
        <v>109</v>
      </c>
      <c r="B3" s="3"/>
      <c r="C3" s="3"/>
      <c r="D3" s="3"/>
    </row>
    <row r="4" spans="1:5" ht="16.8" thickBot="1">
      <c r="A4" s="78" t="s">
        <v>170</v>
      </c>
      <c r="B4" s="3"/>
      <c r="C4" s="3"/>
      <c r="D4" s="3"/>
    </row>
    <row r="5" spans="1:5" ht="47.4" thickBot="1">
      <c r="B5" s="5" t="s">
        <v>110</v>
      </c>
      <c r="C5" s="5" t="s">
        <v>16</v>
      </c>
      <c r="D5" s="6" t="s">
        <v>17</v>
      </c>
      <c r="E5" s="6" t="s">
        <v>18</v>
      </c>
    </row>
    <row r="6" spans="1:5">
      <c r="B6" s="42" t="s">
        <v>19</v>
      </c>
      <c r="C6" s="64" t="s">
        <v>111</v>
      </c>
      <c r="D6" s="42" t="s">
        <v>21</v>
      </c>
    </row>
    <row r="7" spans="1:5" ht="46.8">
      <c r="A7" s="74" t="s">
        <v>112</v>
      </c>
      <c r="B7" s="43"/>
      <c r="C7" s="43"/>
      <c r="D7" s="43"/>
    </row>
    <row r="8" spans="1:5">
      <c r="A8" s="44" t="s">
        <v>113</v>
      </c>
      <c r="B8" s="43"/>
      <c r="C8" s="43"/>
      <c r="D8" s="43"/>
    </row>
    <row r="9" spans="1:5">
      <c r="A9" s="48" t="s">
        <v>155</v>
      </c>
      <c r="B9" s="34"/>
      <c r="C9" s="35">
        <f>Parameter!$B$8*SP1M!B9</f>
        <v>0</v>
      </c>
      <c r="D9" s="35">
        <f>B9-C9</f>
        <v>0</v>
      </c>
    </row>
    <row r="10" spans="1:5">
      <c r="A10" s="48" t="s">
        <v>156</v>
      </c>
      <c r="B10" s="34"/>
      <c r="C10" s="35">
        <f>Parameter!$B$8*SP1M!B10</f>
        <v>0</v>
      </c>
      <c r="D10" s="35">
        <f t="shared" ref="D10:D17" si="0">B10-C10</f>
        <v>0</v>
      </c>
    </row>
    <row r="11" spans="1:5">
      <c r="A11" s="48" t="s">
        <v>157</v>
      </c>
      <c r="B11" s="34"/>
      <c r="C11" s="35">
        <f>Parameter!$B$8*SP1M!B11</f>
        <v>0</v>
      </c>
      <c r="D11" s="35">
        <f t="shared" si="0"/>
        <v>0</v>
      </c>
    </row>
    <row r="12" spans="1:5">
      <c r="A12" s="48" t="s">
        <v>158</v>
      </c>
      <c r="B12" s="34"/>
      <c r="C12" s="35">
        <f>Parameter!$B$8*SP1M!B12</f>
        <v>0</v>
      </c>
      <c r="D12" s="35">
        <f t="shared" si="0"/>
        <v>0</v>
      </c>
    </row>
    <row r="13" spans="1:5">
      <c r="A13" s="48" t="s">
        <v>159</v>
      </c>
      <c r="B13" s="34"/>
      <c r="C13" s="35">
        <f>Parameter!$B$8*SP1M!B13</f>
        <v>0</v>
      </c>
      <c r="D13" s="35">
        <f t="shared" si="0"/>
        <v>0</v>
      </c>
      <c r="E13" s="108" t="s">
        <v>175</v>
      </c>
    </row>
    <row r="14" spans="1:5">
      <c r="A14" s="48"/>
      <c r="E14" s="108"/>
    </row>
    <row r="15" spans="1:5">
      <c r="A15" s="48" t="s">
        <v>160</v>
      </c>
      <c r="B15" s="34"/>
      <c r="C15" s="35">
        <f>Parameter!$B$8*SP1M!B15</f>
        <v>0</v>
      </c>
      <c r="D15" s="35">
        <f t="shared" si="0"/>
        <v>0</v>
      </c>
    </row>
    <row r="16" spans="1:5">
      <c r="A16" s="48" t="s">
        <v>161</v>
      </c>
      <c r="B16" s="34"/>
      <c r="C16" s="35">
        <f>Parameter!$B$8*SP1M!B16</f>
        <v>0</v>
      </c>
      <c r="D16" s="35">
        <f t="shared" si="0"/>
        <v>0</v>
      </c>
    </row>
    <row r="17" spans="1:5">
      <c r="A17" s="48" t="s">
        <v>162</v>
      </c>
      <c r="B17" s="34"/>
      <c r="C17" s="35">
        <f>Parameter!$B$8*SP1M!B17</f>
        <v>0</v>
      </c>
      <c r="D17" s="35">
        <f t="shared" si="0"/>
        <v>0</v>
      </c>
    </row>
    <row r="18" spans="1:5" ht="16.2" thickBot="1">
      <c r="A18" s="41" t="s">
        <v>56</v>
      </c>
      <c r="B18" s="53">
        <f>SUM(B9:B17)</f>
        <v>0</v>
      </c>
      <c r="C18" s="53">
        <f>SUM(C9:C17)</f>
        <v>0</v>
      </c>
      <c r="D18" s="53">
        <f>SUM(D9:D17)</f>
        <v>0</v>
      </c>
      <c r="E18" s="58"/>
    </row>
    <row r="19" spans="1:5" ht="16.2" thickTop="1">
      <c r="C19" s="55" t="s">
        <v>114</v>
      </c>
      <c r="E19" s="56"/>
    </row>
    <row r="20" spans="1:5">
      <c r="C20" s="98" t="s">
        <v>115</v>
      </c>
      <c r="D20" s="100"/>
      <c r="E20" s="45"/>
    </row>
    <row r="21" spans="1:5">
      <c r="C21" s="101"/>
      <c r="D21" s="103"/>
      <c r="E21" s="45"/>
    </row>
    <row r="22" spans="1:5">
      <c r="C22" s="101"/>
      <c r="D22" s="103"/>
      <c r="E22" s="45"/>
    </row>
    <row r="23" spans="1:5">
      <c r="C23" s="101"/>
      <c r="D23" s="103"/>
      <c r="E23" s="45"/>
    </row>
    <row r="24" spans="1:5">
      <c r="C24" s="104"/>
      <c r="D24" s="106"/>
      <c r="E24" s="45"/>
    </row>
    <row r="25" spans="1:5">
      <c r="A25" s="57" t="s">
        <v>103</v>
      </c>
      <c r="E25" s="45"/>
    </row>
    <row r="26" spans="1:5">
      <c r="A26" s="46" t="s">
        <v>60</v>
      </c>
      <c r="B26" s="47"/>
      <c r="C26" s="47"/>
      <c r="D26" s="47"/>
      <c r="E26" s="45"/>
    </row>
    <row r="27" spans="1:5" ht="31.2">
      <c r="A27" s="3" t="s">
        <v>61</v>
      </c>
      <c r="C27" s="34"/>
      <c r="E27" s="32" t="s">
        <v>174</v>
      </c>
    </row>
    <row r="28" spans="1:5" ht="31.2">
      <c r="A28" s="3" t="s">
        <v>62</v>
      </c>
      <c r="C28" s="34"/>
      <c r="E28" s="32" t="s">
        <v>174</v>
      </c>
    </row>
    <row r="29" spans="1:5" ht="31.2">
      <c r="A29" s="3" t="s">
        <v>63</v>
      </c>
      <c r="C29" s="34"/>
      <c r="E29" s="32" t="s">
        <v>174</v>
      </c>
    </row>
    <row r="30" spans="1:5" ht="31.2">
      <c r="A30" s="3" t="s">
        <v>64</v>
      </c>
      <c r="C30" s="34"/>
      <c r="E30" s="32" t="s">
        <v>174</v>
      </c>
    </row>
    <row r="31" spans="1:5" ht="31.2">
      <c r="A31" s="3" t="s">
        <v>65</v>
      </c>
      <c r="C31" s="34"/>
      <c r="E31" s="32" t="s">
        <v>174</v>
      </c>
    </row>
    <row r="32" spans="1:5" ht="31.2">
      <c r="A32" s="3" t="s">
        <v>66</v>
      </c>
      <c r="C32" s="34"/>
      <c r="E32" s="32" t="s">
        <v>174</v>
      </c>
    </row>
    <row r="33" spans="1:5" ht="31.2">
      <c r="A33" s="3" t="s">
        <v>67</v>
      </c>
      <c r="C33" s="34"/>
      <c r="E33" s="32" t="s">
        <v>174</v>
      </c>
    </row>
    <row r="34" spans="1:5" ht="31.2">
      <c r="A34" s="3" t="s">
        <v>68</v>
      </c>
      <c r="C34" s="34"/>
      <c r="E34" s="32" t="s">
        <v>174</v>
      </c>
    </row>
    <row r="35" spans="1:5" ht="31.2">
      <c r="A35" s="3" t="s">
        <v>69</v>
      </c>
      <c r="C35" s="34"/>
      <c r="E35" s="32" t="s">
        <v>174</v>
      </c>
    </row>
    <row r="36" spans="1:5">
      <c r="A36" s="46" t="s">
        <v>70</v>
      </c>
      <c r="B36" s="47"/>
      <c r="C36" s="47"/>
      <c r="D36" s="47"/>
      <c r="E36" s="31"/>
    </row>
    <row r="37" spans="1:5" ht="31.2">
      <c r="A37" s="3" t="s">
        <v>71</v>
      </c>
      <c r="C37" s="34"/>
      <c r="E37" s="32" t="s">
        <v>174</v>
      </c>
    </row>
    <row r="38" spans="1:5" ht="31.2">
      <c r="A38" s="3" t="s">
        <v>72</v>
      </c>
      <c r="C38" s="34"/>
      <c r="E38" s="32" t="s">
        <v>174</v>
      </c>
    </row>
    <row r="39" spans="1:5" ht="31.2">
      <c r="A39" s="3" t="s">
        <v>73</v>
      </c>
      <c r="C39" s="34"/>
      <c r="E39" s="32" t="s">
        <v>174</v>
      </c>
    </row>
    <row r="40" spans="1:5" ht="31.2">
      <c r="A40" s="3" t="s">
        <v>74</v>
      </c>
      <c r="C40" s="34"/>
      <c r="E40" s="32" t="s">
        <v>174</v>
      </c>
    </row>
    <row r="41" spans="1:5" ht="31.2">
      <c r="A41" s="3" t="s">
        <v>75</v>
      </c>
      <c r="C41" s="34"/>
      <c r="E41" s="32" t="s">
        <v>174</v>
      </c>
    </row>
    <row r="42" spans="1:5" ht="31.2">
      <c r="A42" s="3" t="s">
        <v>76</v>
      </c>
      <c r="C42" s="34"/>
      <c r="E42" s="32" t="s">
        <v>174</v>
      </c>
    </row>
    <row r="43" spans="1:5" ht="31.2">
      <c r="A43" s="3" t="s">
        <v>77</v>
      </c>
      <c r="C43" s="34"/>
      <c r="E43" s="32" t="s">
        <v>174</v>
      </c>
    </row>
    <row r="44" spans="1:5" ht="31.2">
      <c r="A44" s="3" t="s">
        <v>78</v>
      </c>
      <c r="C44" s="34"/>
      <c r="E44" s="32" t="s">
        <v>174</v>
      </c>
    </row>
    <row r="45" spans="1:5" ht="31.2">
      <c r="A45" s="3" t="s">
        <v>79</v>
      </c>
      <c r="C45" s="34"/>
      <c r="E45" s="32" t="s">
        <v>174</v>
      </c>
    </row>
    <row r="46" spans="1:5" ht="16.2" thickBot="1">
      <c r="B46" s="41" t="s">
        <v>56</v>
      </c>
      <c r="C46" s="53">
        <f t="shared" ref="C46" si="1">SUM(C27:C45)</f>
        <v>0</v>
      </c>
      <c r="E46" s="58" t="s">
        <v>116</v>
      </c>
    </row>
    <row r="47" spans="1:5" ht="16.2" thickTop="1">
      <c r="B47" s="3"/>
      <c r="E47" s="45"/>
    </row>
    <row r="48" spans="1:5" ht="16.2" thickBot="1">
      <c r="B48" s="41" t="s">
        <v>81</v>
      </c>
      <c r="C48" s="53">
        <f>Parameter!$C$8-C46</f>
        <v>1000000</v>
      </c>
      <c r="E48" s="58" t="s">
        <v>117</v>
      </c>
    </row>
    <row r="49" spans="1:5" ht="16.2" thickTop="1">
      <c r="B49" s="41"/>
      <c r="C49" s="67"/>
      <c r="E49" s="58"/>
    </row>
    <row r="50" spans="1:5">
      <c r="A50" s="109" t="s">
        <v>106</v>
      </c>
      <c r="B50" s="109"/>
      <c r="C50" s="67">
        <f>D18</f>
        <v>0</v>
      </c>
      <c r="E50" s="58"/>
    </row>
    <row r="51" spans="1:5">
      <c r="A51" s="109"/>
      <c r="B51" s="109"/>
      <c r="E51" s="45"/>
    </row>
    <row r="52" spans="1:5" ht="16.2" thickBot="1">
      <c r="A52" s="69"/>
      <c r="B52" s="69"/>
      <c r="E52" s="45"/>
    </row>
    <row r="53" spans="1:5" ht="18" thickBot="1">
      <c r="B53" s="41" t="s">
        <v>84</v>
      </c>
      <c r="C53" s="61">
        <f>IF(C48&lt;0,0,MIN(C48,C18))</f>
        <v>0</v>
      </c>
      <c r="E53" s="58" t="s">
        <v>118</v>
      </c>
    </row>
    <row r="54" spans="1:5" ht="16.2" thickTop="1">
      <c r="C54" s="43"/>
      <c r="D54" s="3"/>
      <c r="E54" s="54" t="s">
        <v>119</v>
      </c>
    </row>
    <row r="55" spans="1:5">
      <c r="C55" s="43"/>
      <c r="D55" s="3"/>
      <c r="E55" s="54"/>
    </row>
    <row r="56" spans="1:5">
      <c r="B56" s="3"/>
      <c r="C56" s="98" t="s">
        <v>86</v>
      </c>
      <c r="D56" s="100"/>
    </row>
    <row r="57" spans="1:5">
      <c r="C57" s="101"/>
      <c r="D57" s="103"/>
    </row>
    <row r="58" spans="1:5">
      <c r="C58" s="104"/>
      <c r="D58" s="106"/>
    </row>
    <row r="59" spans="1:5">
      <c r="C59" s="3"/>
      <c r="D59" s="3"/>
    </row>
    <row r="60" spans="1:5">
      <c r="C60" s="43" t="str">
        <f>'Welcome Page'!A8</f>
        <v>The calculation in this Toolkit is for reference only.</v>
      </c>
      <c r="D60" s="45"/>
    </row>
    <row r="61" spans="1:5">
      <c r="C61" s="43" t="str">
        <f>'Welcome Page'!A9</f>
        <v>The Government, with the advice from Advisory Committee on Recycling Fund (RFAC), shall have sole discretion in deciding the amount of budget / funding to be approved for each case.</v>
      </c>
      <c r="D61" s="3"/>
    </row>
    <row r="62" spans="1:5">
      <c r="C62" s="3"/>
      <c r="D62" s="3"/>
    </row>
  </sheetData>
  <sheetProtection sheet="1" formatCells="0" formatColumns="0" formatRows="0" insertColumns="0" insertRows="0" insertHyperlinks="0" deleteColumns="0" deleteRows="0" sort="0" autoFilter="0" pivotTables="0"/>
  <mergeCells count="4">
    <mergeCell ref="C56:D58"/>
    <mergeCell ref="C20:D24"/>
    <mergeCell ref="E13:E14"/>
    <mergeCell ref="A50:B51"/>
  </mergeCells>
  <phoneticPr fontId="20" type="noConversion"/>
  <conditionalFormatting sqref="E27:E35">
    <cfRule type="expression" dxfId="7" priority="3">
      <formula>COUNTA($C$27:$C$35,$C$37:$C$45)&gt;9</formula>
    </cfRule>
  </conditionalFormatting>
  <conditionalFormatting sqref="E28:E35">
    <cfRule type="expression" dxfId="6" priority="14">
      <formula>COUNTA($E$51:$E$59,$E$61:$E$69)&gt;9</formula>
    </cfRule>
  </conditionalFormatting>
  <conditionalFormatting sqref="E37:E45">
    <cfRule type="expression" dxfId="5" priority="1">
      <formula>COUNTA($C$27:$C$35,$C$37:$C$45)&gt;9</formula>
    </cfRule>
  </conditionalFormatting>
  <dataValidations count="2">
    <dataValidation type="decimal" allowBlank="1" showInputMessage="1" showErrorMessage="1" errorTitle="Previously Approved Cases" error="Please fill in a Positive Figure for the Previously Approved Cases_x000a_(Maximum = 15,000,0000)_x000a_" promptTitle="Previously Approved Cases" prompt="Please fill in a Positive Figure for the Previously Approved Cases_x000a_(Maximum = 15,000,0000)_x000a_" sqref="C27:C35 C37:C45" xr:uid="{00000000-0002-0000-0300-000000000000}">
      <formula1>0</formula1>
      <formula2>15000000</formula2>
    </dataValidation>
    <dataValidation type="decimal" operator="greaterThanOrEqual" allowBlank="1" showInputMessage="1" showErrorMessage="1" errorTitle="Project Cost" error="Please fill in a Positive Figure for the Project Cost" promptTitle="Project Cost" prompt="Please fill in a Positive Figure for the Project Cost" sqref="B9:B13 B15:B17" xr:uid="{00000000-0002-0000-0300-000001000000}">
      <formula1>0</formula1>
    </dataValidation>
  </dataValidations>
  <hyperlinks>
    <hyperlink ref="A4" r:id="rId1" xr:uid="{00000000-0004-0000-0300-000000000000}"/>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sheetPr>
  <dimension ref="A1:H86"/>
  <sheetViews>
    <sheetView showGridLines="0" zoomScale="70" zoomScaleNormal="70" workbookViewId="0">
      <pane xSplit="1" ySplit="10" topLeftCell="B11" activePane="bottomRight" state="frozen"/>
      <selection pane="topRight" activeCell="B1" sqref="B1"/>
      <selection pane="bottomLeft" activeCell="A11" sqref="A11"/>
      <selection pane="bottomRight" activeCell="A4" sqref="A4"/>
    </sheetView>
  </sheetViews>
  <sheetFormatPr defaultColWidth="9.109375" defaultRowHeight="15.6"/>
  <cols>
    <col min="1" max="1" width="118.88671875" style="3" bestFit="1" customWidth="1"/>
    <col min="2" max="3" width="20.6640625" style="35" customWidth="1"/>
    <col min="4" max="4" width="21.33203125" style="35" customWidth="1"/>
    <col min="5" max="6" width="20.6640625" style="35" customWidth="1"/>
    <col min="7" max="7" width="132" style="3" customWidth="1"/>
    <col min="8" max="17" width="18.6640625" style="3" customWidth="1"/>
    <col min="18" max="16384" width="9.109375" style="3"/>
  </cols>
  <sheetData>
    <row r="1" spans="1:7">
      <c r="A1" s="7" t="str">
        <f>'Welcome Page'!A1</f>
        <v>Recycling Fund</v>
      </c>
      <c r="B1" s="3"/>
      <c r="C1" s="3"/>
      <c r="D1" s="3"/>
      <c r="E1" s="3"/>
      <c r="F1" s="3"/>
    </row>
    <row r="2" spans="1:7">
      <c r="A2" s="7" t="str">
        <f>'Welcome Page'!A2</f>
        <v>Budget Calculation Toolkit</v>
      </c>
      <c r="B2" s="3"/>
      <c r="C2" s="3"/>
      <c r="D2" s="3"/>
      <c r="E2" s="3"/>
      <c r="F2" s="3"/>
    </row>
    <row r="3" spans="1:7">
      <c r="A3" s="37" t="s">
        <v>120</v>
      </c>
      <c r="B3" s="3"/>
      <c r="C3" s="3"/>
      <c r="D3" s="3"/>
      <c r="E3" s="3"/>
      <c r="F3" s="3"/>
    </row>
    <row r="4" spans="1:7" ht="16.2">
      <c r="A4" s="78" t="s">
        <v>171</v>
      </c>
      <c r="B4" s="3"/>
      <c r="C4" s="3"/>
      <c r="D4" s="3"/>
      <c r="E4" s="3"/>
      <c r="F4" s="3"/>
    </row>
    <row r="5" spans="1:7">
      <c r="A5" s="7"/>
      <c r="B5" s="38" t="s">
        <v>10</v>
      </c>
      <c r="C5" s="39"/>
      <c r="D5" s="40"/>
      <c r="E5" s="3"/>
      <c r="F5" s="3"/>
    </row>
    <row r="6" spans="1:7">
      <c r="A6" s="41" t="s">
        <v>11</v>
      </c>
      <c r="B6" s="34"/>
      <c r="C6" s="7" t="s">
        <v>12</v>
      </c>
      <c r="D6" s="3"/>
      <c r="E6" s="3"/>
      <c r="F6" s="3"/>
    </row>
    <row r="7" spans="1:7">
      <c r="A7" s="41"/>
      <c r="B7" s="70"/>
      <c r="C7" s="7"/>
      <c r="D7" s="3"/>
      <c r="E7" s="3"/>
      <c r="F7" s="3"/>
    </row>
    <row r="8" spans="1:7" ht="16.2" thickBot="1">
      <c r="A8" s="7"/>
      <c r="B8" s="3"/>
      <c r="C8" s="3"/>
      <c r="D8" s="3"/>
      <c r="E8" s="3"/>
      <c r="F8" s="3"/>
    </row>
    <row r="9" spans="1:7" ht="47.4" thickBot="1">
      <c r="B9" s="4" t="s">
        <v>13</v>
      </c>
      <c r="C9" s="5" t="s">
        <v>14</v>
      </c>
      <c r="D9" s="6" t="s">
        <v>15</v>
      </c>
      <c r="E9" s="5" t="s">
        <v>16</v>
      </c>
      <c r="F9" s="6" t="s">
        <v>17</v>
      </c>
      <c r="G9" s="6" t="s">
        <v>18</v>
      </c>
    </row>
    <row r="10" spans="1:7">
      <c r="B10" s="42" t="s">
        <v>19</v>
      </c>
      <c r="C10" s="42" t="s">
        <v>20</v>
      </c>
      <c r="D10" s="42" t="s">
        <v>21</v>
      </c>
      <c r="E10" s="42" t="s">
        <v>22</v>
      </c>
      <c r="F10" s="42" t="s">
        <v>23</v>
      </c>
    </row>
    <row r="11" spans="1:7" ht="46.8">
      <c r="A11" s="74" t="s">
        <v>24</v>
      </c>
      <c r="B11" s="43"/>
      <c r="C11" s="43"/>
      <c r="D11" s="43"/>
      <c r="E11" s="43"/>
      <c r="F11" s="43"/>
    </row>
    <row r="12" spans="1:7">
      <c r="A12" s="44" t="s">
        <v>25</v>
      </c>
      <c r="B12" s="42"/>
      <c r="C12" s="42"/>
      <c r="D12" s="42"/>
      <c r="E12" s="42"/>
      <c r="F12" s="42"/>
      <c r="G12" s="45"/>
    </row>
    <row r="13" spans="1:7">
      <c r="A13" s="46" t="s">
        <v>121</v>
      </c>
      <c r="B13" s="47"/>
      <c r="C13" s="47"/>
      <c r="D13" s="47"/>
      <c r="E13" s="47"/>
      <c r="F13" s="47"/>
    </row>
    <row r="14" spans="1:7">
      <c r="A14" s="48" t="s">
        <v>27</v>
      </c>
      <c r="B14" s="34"/>
      <c r="C14" s="35">
        <v>0</v>
      </c>
      <c r="D14" s="35">
        <f>B14-C14</f>
        <v>0</v>
      </c>
      <c r="E14" s="35">
        <f>D14*Parameter!$B$6</f>
        <v>0</v>
      </c>
      <c r="F14" s="35">
        <f>B14-E14</f>
        <v>0</v>
      </c>
      <c r="G14" s="49"/>
    </row>
    <row r="15" spans="1:7">
      <c r="A15" s="48" t="s">
        <v>28</v>
      </c>
      <c r="B15" s="34"/>
      <c r="C15" s="35">
        <v>0</v>
      </c>
      <c r="D15" s="35">
        <f t="shared" ref="D15" si="0">B15-C15</f>
        <v>0</v>
      </c>
      <c r="E15" s="35">
        <f>D15*Parameter!$B$6</f>
        <v>0</v>
      </c>
      <c r="F15" s="35">
        <f t="shared" ref="F15" si="1">B15-E15</f>
        <v>0</v>
      </c>
      <c r="G15" s="50"/>
    </row>
    <row r="16" spans="1:7">
      <c r="A16" s="48"/>
      <c r="G16" s="50"/>
    </row>
    <row r="17" spans="1:8">
      <c r="A17" s="51" t="s">
        <v>29</v>
      </c>
      <c r="G17" s="50"/>
    </row>
    <row r="18" spans="1:8">
      <c r="A18" s="46" t="s">
        <v>30</v>
      </c>
      <c r="B18" s="47"/>
      <c r="C18" s="47"/>
      <c r="D18" s="47"/>
      <c r="E18" s="47"/>
      <c r="F18" s="47"/>
      <c r="G18" s="50"/>
    </row>
    <row r="19" spans="1:8">
      <c r="A19" s="48" t="s">
        <v>31</v>
      </c>
      <c r="B19" s="34"/>
      <c r="C19" s="35">
        <v>0</v>
      </c>
      <c r="D19" s="35">
        <f>B19-C19</f>
        <v>0</v>
      </c>
      <c r="E19" s="35">
        <f>D19*Parameter!$B$6</f>
        <v>0</v>
      </c>
      <c r="F19" s="35">
        <f t="shared" ref="F19" si="2">B19-E19</f>
        <v>0</v>
      </c>
      <c r="G19" s="108" t="s">
        <v>175</v>
      </c>
    </row>
    <row r="20" spans="1:8">
      <c r="A20" s="46" t="s">
        <v>32</v>
      </c>
      <c r="B20" s="47"/>
      <c r="C20" s="47"/>
      <c r="D20" s="47"/>
      <c r="E20" s="47"/>
      <c r="F20" s="47"/>
      <c r="G20" s="108"/>
    </row>
    <row r="21" spans="1:8">
      <c r="A21" s="48" t="s">
        <v>33</v>
      </c>
      <c r="B21" s="34"/>
      <c r="C21" s="35">
        <v>0</v>
      </c>
      <c r="D21" s="35">
        <f>B21-C21</f>
        <v>0</v>
      </c>
      <c r="E21" s="35">
        <f>D21*Parameter!$B$6</f>
        <v>0</v>
      </c>
      <c r="F21" s="35">
        <f t="shared" ref="F21" si="3">B21-E21</f>
        <v>0</v>
      </c>
      <c r="G21" s="108"/>
    </row>
    <row r="22" spans="1:8">
      <c r="G22" s="50"/>
    </row>
    <row r="23" spans="1:8" ht="46.8">
      <c r="A23" s="52" t="s">
        <v>34</v>
      </c>
      <c r="G23" s="73" t="s">
        <v>178</v>
      </c>
    </row>
    <row r="24" spans="1:8">
      <c r="A24" s="46" t="s">
        <v>35</v>
      </c>
      <c r="B24" s="47"/>
      <c r="C24" s="47"/>
      <c r="D24" s="47"/>
      <c r="E24" s="47"/>
      <c r="F24" s="47"/>
      <c r="G24" s="50"/>
    </row>
    <row r="25" spans="1:8">
      <c r="A25" s="48" t="s">
        <v>36</v>
      </c>
      <c r="B25" s="34"/>
      <c r="C25" s="35">
        <v>0</v>
      </c>
      <c r="D25" s="35">
        <f>B25-C25</f>
        <v>0</v>
      </c>
      <c r="E25" s="35">
        <f>D25*Parameter!$B$6</f>
        <v>0</v>
      </c>
      <c r="F25" s="35">
        <f t="shared" ref="F25:F31" si="4">B25-E25</f>
        <v>0</v>
      </c>
      <c r="G25" s="50"/>
    </row>
    <row r="26" spans="1:8">
      <c r="A26" s="48" t="s">
        <v>37</v>
      </c>
      <c r="B26" s="34"/>
      <c r="C26" s="35">
        <v>0</v>
      </c>
      <c r="D26" s="35">
        <f>B26-C26</f>
        <v>0</v>
      </c>
      <c r="E26" s="35">
        <f>D26*Parameter!$B$6</f>
        <v>0</v>
      </c>
      <c r="F26" s="35">
        <f t="shared" si="4"/>
        <v>0</v>
      </c>
      <c r="G26" s="50"/>
    </row>
    <row r="27" spans="1:8">
      <c r="A27" s="48" t="s">
        <v>38</v>
      </c>
      <c r="B27" s="34"/>
      <c r="C27" s="35">
        <v>0</v>
      </c>
      <c r="D27" s="35">
        <f>B27-C27</f>
        <v>0</v>
      </c>
      <c r="E27" s="35">
        <f>D27*Parameter!$B$6</f>
        <v>0</v>
      </c>
      <c r="F27" s="35">
        <f t="shared" si="4"/>
        <v>0</v>
      </c>
      <c r="G27" s="50"/>
    </row>
    <row r="28" spans="1:8">
      <c r="A28" s="48" t="s">
        <v>39</v>
      </c>
      <c r="B28" s="34"/>
      <c r="C28" s="35">
        <v>0</v>
      </c>
      <c r="D28" s="35">
        <f>B28-C28</f>
        <v>0</v>
      </c>
      <c r="E28" s="35">
        <f>D28*Parameter!$B$6</f>
        <v>0</v>
      </c>
      <c r="F28" s="35">
        <f t="shared" si="4"/>
        <v>0</v>
      </c>
      <c r="G28" s="50"/>
    </row>
    <row r="29" spans="1:8" ht="46.8">
      <c r="A29" s="33" t="s">
        <v>40</v>
      </c>
      <c r="B29" s="34"/>
      <c r="C29" s="35">
        <f>B29-D29</f>
        <v>0</v>
      </c>
      <c r="D29" s="35">
        <f>MIN(B29*90%,250000)</f>
        <v>0</v>
      </c>
      <c r="E29" s="35">
        <f>D29*Parameter!$B$6</f>
        <v>0</v>
      </c>
      <c r="F29" s="35">
        <f t="shared" si="4"/>
        <v>0</v>
      </c>
      <c r="G29" s="36" t="s">
        <v>172</v>
      </c>
      <c r="H29" s="31"/>
    </row>
    <row r="30" spans="1:8">
      <c r="A30" s="48" t="s">
        <v>41</v>
      </c>
      <c r="B30" s="34"/>
      <c r="C30" s="35">
        <v>0</v>
      </c>
      <c r="D30" s="35">
        <f>B30-C30</f>
        <v>0</v>
      </c>
      <c r="E30" s="35">
        <f>D30*Parameter!$B$6</f>
        <v>0</v>
      </c>
      <c r="F30" s="35">
        <f t="shared" si="4"/>
        <v>0</v>
      </c>
      <c r="G30" s="49" t="s">
        <v>42</v>
      </c>
    </row>
    <row r="31" spans="1:8">
      <c r="A31" s="48" t="s">
        <v>43</v>
      </c>
      <c r="B31" s="34"/>
      <c r="C31" s="35">
        <v>0</v>
      </c>
      <c r="D31" s="35">
        <f>B31-C31</f>
        <v>0</v>
      </c>
      <c r="E31" s="35">
        <f>D31*Parameter!$B$6</f>
        <v>0</v>
      </c>
      <c r="F31" s="35">
        <f t="shared" si="4"/>
        <v>0</v>
      </c>
      <c r="G31" s="50"/>
    </row>
    <row r="32" spans="1:8">
      <c r="A32" s="46" t="s">
        <v>44</v>
      </c>
      <c r="B32" s="47"/>
      <c r="C32" s="47"/>
      <c r="D32" s="47"/>
      <c r="E32" s="47"/>
      <c r="F32" s="47"/>
      <c r="G32" s="50"/>
    </row>
    <row r="33" spans="1:7">
      <c r="A33" s="48" t="s">
        <v>45</v>
      </c>
      <c r="B33" s="34"/>
      <c r="C33" s="35">
        <v>0</v>
      </c>
      <c r="D33" s="35">
        <f>B33-C33</f>
        <v>0</v>
      </c>
      <c r="E33" s="35">
        <f>D33*Parameter!$B$6</f>
        <v>0</v>
      </c>
      <c r="F33" s="35">
        <f t="shared" ref="F33:F34" si="5">B33-E33</f>
        <v>0</v>
      </c>
      <c r="G33" s="50"/>
    </row>
    <row r="34" spans="1:7">
      <c r="A34" s="48" t="s">
        <v>46</v>
      </c>
      <c r="B34" s="34"/>
      <c r="C34" s="35">
        <v>0</v>
      </c>
      <c r="D34" s="35">
        <f>B34-C34</f>
        <v>0</v>
      </c>
      <c r="E34" s="35">
        <f>D34*Parameter!$B$6</f>
        <v>0</v>
      </c>
      <c r="F34" s="35">
        <f t="shared" si="5"/>
        <v>0</v>
      </c>
      <c r="G34" s="50"/>
    </row>
    <row r="35" spans="1:7">
      <c r="A35" s="46" t="s">
        <v>122</v>
      </c>
      <c r="B35" s="47"/>
      <c r="C35" s="47"/>
      <c r="D35" s="47"/>
      <c r="E35" s="47"/>
      <c r="F35" s="47"/>
      <c r="G35" s="50"/>
    </row>
    <row r="36" spans="1:7">
      <c r="A36" s="48" t="s">
        <v>48</v>
      </c>
      <c r="B36" s="34"/>
      <c r="C36" s="35">
        <v>0</v>
      </c>
      <c r="D36" s="35">
        <f>B36-C36</f>
        <v>0</v>
      </c>
      <c r="E36" s="35">
        <f>D36*Parameter!$B$6</f>
        <v>0</v>
      </c>
      <c r="F36" s="35">
        <f t="shared" ref="F36:F37" si="6">B36-E36</f>
        <v>0</v>
      </c>
      <c r="G36" s="50"/>
    </row>
    <row r="37" spans="1:7">
      <c r="A37" s="48" t="s">
        <v>123</v>
      </c>
      <c r="B37" s="34"/>
      <c r="C37" s="35">
        <v>0</v>
      </c>
      <c r="D37" s="35">
        <f>B37-C37</f>
        <v>0</v>
      </c>
      <c r="E37" s="35">
        <f>D37*Parameter!$B$6</f>
        <v>0</v>
      </c>
      <c r="F37" s="35">
        <f t="shared" si="6"/>
        <v>0</v>
      </c>
      <c r="G37" s="50"/>
    </row>
    <row r="38" spans="1:7">
      <c r="A38" s="46" t="s">
        <v>49</v>
      </c>
      <c r="B38" s="47"/>
      <c r="C38" s="47"/>
      <c r="D38" s="47"/>
      <c r="E38" s="47"/>
      <c r="F38" s="47"/>
      <c r="G38" s="50"/>
    </row>
    <row r="39" spans="1:7">
      <c r="A39" s="48" t="s">
        <v>50</v>
      </c>
      <c r="B39" s="34"/>
      <c r="C39" s="35">
        <v>0</v>
      </c>
      <c r="D39" s="35">
        <f>B39-C39</f>
        <v>0</v>
      </c>
      <c r="E39" s="35">
        <f>D39*Parameter!$B$6</f>
        <v>0</v>
      </c>
      <c r="F39" s="35">
        <f t="shared" ref="F39" si="7">B39-E39</f>
        <v>0</v>
      </c>
      <c r="G39" s="50"/>
    </row>
    <row r="40" spans="1:7">
      <c r="A40" s="46" t="s">
        <v>51</v>
      </c>
      <c r="B40" s="47"/>
      <c r="C40" s="47"/>
      <c r="D40" s="47"/>
      <c r="E40" s="47"/>
      <c r="F40" s="47"/>
      <c r="G40" s="50"/>
    </row>
    <row r="41" spans="1:7" ht="31.2">
      <c r="A41" s="48" t="s">
        <v>52</v>
      </c>
      <c r="B41" s="34"/>
      <c r="C41" s="35">
        <f>B41-D41</f>
        <v>0</v>
      </c>
      <c r="D41" s="35">
        <f>MIN(B41*20%,40000*B6)</f>
        <v>0</v>
      </c>
      <c r="E41" s="35">
        <f>D41*Parameter!$B$6</f>
        <v>0</v>
      </c>
      <c r="F41" s="35">
        <f t="shared" ref="F41" si="8">B41-E41</f>
        <v>0</v>
      </c>
      <c r="G41" s="36" t="s">
        <v>173</v>
      </c>
    </row>
    <row r="42" spans="1:7">
      <c r="A42" s="46" t="s">
        <v>53</v>
      </c>
      <c r="B42" s="47"/>
      <c r="C42" s="47"/>
      <c r="D42" s="47"/>
      <c r="E42" s="47"/>
      <c r="F42" s="47"/>
      <c r="G42" s="50"/>
    </row>
    <row r="43" spans="1:7">
      <c r="A43" s="48" t="s">
        <v>54</v>
      </c>
      <c r="B43" s="34"/>
      <c r="C43" s="35">
        <v>0</v>
      </c>
      <c r="D43" s="35">
        <f>B43-C43</f>
        <v>0</v>
      </c>
      <c r="E43" s="35">
        <f>D43*Parameter!$B$6</f>
        <v>0</v>
      </c>
      <c r="F43" s="35">
        <f t="shared" ref="F43:F44" si="9">B43-E43</f>
        <v>0</v>
      </c>
      <c r="G43" s="50"/>
    </row>
    <row r="44" spans="1:7">
      <c r="A44" s="48" t="s">
        <v>55</v>
      </c>
      <c r="B44" s="34"/>
      <c r="C44" s="35">
        <v>0</v>
      </c>
      <c r="D44" s="35">
        <f>B44-C44</f>
        <v>0</v>
      </c>
      <c r="E44" s="35">
        <f>D44*Parameter!$B$6</f>
        <v>0</v>
      </c>
      <c r="F44" s="35">
        <f t="shared" si="9"/>
        <v>0</v>
      </c>
      <c r="G44" s="50"/>
    </row>
    <row r="45" spans="1:7" ht="16.2" thickBot="1">
      <c r="A45" s="41" t="s">
        <v>56</v>
      </c>
      <c r="B45" s="53">
        <f>SUM(B12:B44)</f>
        <v>0</v>
      </c>
      <c r="C45" s="53">
        <f>SUM(C12:C44)</f>
        <v>0</v>
      </c>
      <c r="D45" s="53">
        <f>SUM(D12:D44)</f>
        <v>0</v>
      </c>
      <c r="E45" s="53">
        <f>SUM(E12:E44)</f>
        <v>0</v>
      </c>
      <c r="F45" s="53">
        <f>SUM(F12:F44)</f>
        <v>0</v>
      </c>
      <c r="G45" s="58"/>
    </row>
    <row r="46" spans="1:7" ht="16.2" thickTop="1">
      <c r="E46" s="55" t="s">
        <v>124</v>
      </c>
      <c r="G46" s="56"/>
    </row>
    <row r="47" spans="1:7">
      <c r="C47" s="98" t="s">
        <v>58</v>
      </c>
      <c r="D47" s="99"/>
      <c r="E47" s="99"/>
      <c r="F47" s="100"/>
      <c r="G47" s="45"/>
    </row>
    <row r="48" spans="1:7">
      <c r="C48" s="101"/>
      <c r="D48" s="102"/>
      <c r="E48" s="102"/>
      <c r="F48" s="103"/>
      <c r="G48" s="45"/>
    </row>
    <row r="49" spans="1:7">
      <c r="C49" s="104"/>
      <c r="D49" s="105"/>
      <c r="E49" s="105"/>
      <c r="F49" s="106"/>
      <c r="G49" s="45"/>
    </row>
    <row r="50" spans="1:7">
      <c r="A50" s="57" t="s">
        <v>59</v>
      </c>
      <c r="G50" s="45"/>
    </row>
    <row r="51" spans="1:7">
      <c r="A51" s="46" t="s">
        <v>60</v>
      </c>
      <c r="B51" s="47"/>
      <c r="C51" s="47"/>
      <c r="D51" s="47"/>
      <c r="E51" s="47"/>
      <c r="F51" s="47"/>
      <c r="G51" s="45"/>
    </row>
    <row r="52" spans="1:7" ht="31.2">
      <c r="A52" s="3" t="s">
        <v>61</v>
      </c>
      <c r="E52" s="34"/>
      <c r="G52" s="36" t="s">
        <v>174</v>
      </c>
    </row>
    <row r="53" spans="1:7" ht="31.2">
      <c r="A53" s="3" t="s">
        <v>62</v>
      </c>
      <c r="E53" s="34"/>
      <c r="G53" s="36" t="s">
        <v>174</v>
      </c>
    </row>
    <row r="54" spans="1:7" ht="31.2">
      <c r="A54" s="3" t="s">
        <v>63</v>
      </c>
      <c r="E54" s="34"/>
      <c r="G54" s="36" t="s">
        <v>174</v>
      </c>
    </row>
    <row r="55" spans="1:7" ht="31.2">
      <c r="A55" s="3" t="s">
        <v>64</v>
      </c>
      <c r="E55" s="34"/>
      <c r="G55" s="36" t="s">
        <v>174</v>
      </c>
    </row>
    <row r="56" spans="1:7" ht="31.2">
      <c r="A56" s="3" t="s">
        <v>65</v>
      </c>
      <c r="E56" s="34"/>
      <c r="G56" s="36" t="s">
        <v>174</v>
      </c>
    </row>
    <row r="57" spans="1:7" ht="31.2">
      <c r="A57" s="3" t="s">
        <v>66</v>
      </c>
      <c r="E57" s="34"/>
      <c r="G57" s="36" t="s">
        <v>174</v>
      </c>
    </row>
    <row r="58" spans="1:7" ht="31.2">
      <c r="A58" s="3" t="s">
        <v>67</v>
      </c>
      <c r="E58" s="34"/>
      <c r="G58" s="36" t="s">
        <v>174</v>
      </c>
    </row>
    <row r="59" spans="1:7" ht="31.2">
      <c r="A59" s="3" t="s">
        <v>68</v>
      </c>
      <c r="E59" s="34"/>
      <c r="G59" s="36" t="s">
        <v>174</v>
      </c>
    </row>
    <row r="60" spans="1:7" ht="31.2">
      <c r="A60" s="3" t="s">
        <v>69</v>
      </c>
      <c r="E60" s="34"/>
      <c r="G60" s="36" t="s">
        <v>174</v>
      </c>
    </row>
    <row r="61" spans="1:7">
      <c r="A61" s="46" t="s">
        <v>70</v>
      </c>
      <c r="B61" s="47"/>
      <c r="C61" s="47"/>
      <c r="D61" s="47"/>
      <c r="E61" s="47"/>
      <c r="F61" s="47"/>
      <c r="G61" s="31"/>
    </row>
    <row r="62" spans="1:7" ht="31.2">
      <c r="A62" s="3" t="s">
        <v>71</v>
      </c>
      <c r="E62" s="34"/>
      <c r="G62" s="36" t="s">
        <v>174</v>
      </c>
    </row>
    <row r="63" spans="1:7" ht="31.2">
      <c r="A63" s="3" t="s">
        <v>72</v>
      </c>
      <c r="E63" s="34"/>
      <c r="G63" s="36" t="s">
        <v>174</v>
      </c>
    </row>
    <row r="64" spans="1:7" ht="31.2">
      <c r="A64" s="3" t="s">
        <v>73</v>
      </c>
      <c r="E64" s="34"/>
      <c r="G64" s="36" t="s">
        <v>174</v>
      </c>
    </row>
    <row r="65" spans="1:7" ht="31.2">
      <c r="A65" s="3" t="s">
        <v>74</v>
      </c>
      <c r="E65" s="34"/>
      <c r="G65" s="36" t="s">
        <v>174</v>
      </c>
    </row>
    <row r="66" spans="1:7" ht="31.2">
      <c r="A66" s="3" t="s">
        <v>75</v>
      </c>
      <c r="E66" s="34"/>
      <c r="G66" s="36" t="s">
        <v>174</v>
      </c>
    </row>
    <row r="67" spans="1:7" ht="31.2">
      <c r="A67" s="3" t="s">
        <v>76</v>
      </c>
      <c r="E67" s="34"/>
      <c r="G67" s="36" t="s">
        <v>174</v>
      </c>
    </row>
    <row r="68" spans="1:7" ht="31.2">
      <c r="A68" s="3" t="s">
        <v>77</v>
      </c>
      <c r="E68" s="34"/>
      <c r="G68" s="36" t="s">
        <v>174</v>
      </c>
    </row>
    <row r="69" spans="1:7" ht="31.2">
      <c r="A69" s="3" t="s">
        <v>78</v>
      </c>
      <c r="E69" s="34"/>
      <c r="G69" s="36" t="s">
        <v>174</v>
      </c>
    </row>
    <row r="70" spans="1:7" ht="31.2">
      <c r="A70" s="3" t="s">
        <v>79</v>
      </c>
      <c r="E70" s="34"/>
      <c r="G70" s="36" t="s">
        <v>174</v>
      </c>
    </row>
    <row r="71" spans="1:7" ht="16.2" thickBot="1">
      <c r="D71" s="41" t="s">
        <v>56</v>
      </c>
      <c r="E71" s="53">
        <f t="shared" ref="E71" si="10">SUM(E52:E70)</f>
        <v>0</v>
      </c>
      <c r="G71" s="58" t="s">
        <v>80</v>
      </c>
    </row>
    <row r="72" spans="1:7" ht="16.2" thickTop="1">
      <c r="D72" s="3"/>
      <c r="G72" s="45"/>
    </row>
    <row r="73" spans="1:7" ht="16.2" thickBot="1">
      <c r="D73" s="41" t="s">
        <v>81</v>
      </c>
      <c r="E73" s="53">
        <f>Parameter!$C$9-E71</f>
        <v>500000</v>
      </c>
      <c r="G73" s="58" t="s">
        <v>125</v>
      </c>
    </row>
    <row r="74" spans="1:7" ht="16.2" thickTop="1">
      <c r="D74" s="41"/>
      <c r="E74" s="67"/>
      <c r="G74" s="58"/>
    </row>
    <row r="75" spans="1:7">
      <c r="A75" s="109" t="s">
        <v>106</v>
      </c>
      <c r="B75" s="109"/>
      <c r="C75" s="109"/>
      <c r="D75" s="109"/>
      <c r="E75" s="67">
        <f>F45</f>
        <v>0</v>
      </c>
      <c r="G75" s="58"/>
    </row>
    <row r="76" spans="1:7">
      <c r="A76" s="109"/>
      <c r="B76" s="109"/>
      <c r="C76" s="109"/>
      <c r="D76" s="109"/>
      <c r="G76" s="45"/>
    </row>
    <row r="77" spans="1:7" ht="16.2" thickBot="1">
      <c r="A77" s="69"/>
      <c r="B77" s="69"/>
      <c r="C77" s="69"/>
      <c r="D77" s="69"/>
      <c r="G77" s="45"/>
    </row>
    <row r="78" spans="1:7" ht="18" thickBot="1">
      <c r="D78" s="41" t="s">
        <v>84</v>
      </c>
      <c r="E78" s="61">
        <f>IF(E73&lt;0,0,MIN(E73,E45))</f>
        <v>0</v>
      </c>
      <c r="G78" s="58" t="s">
        <v>126</v>
      </c>
    </row>
    <row r="79" spans="1:7" ht="16.2" thickTop="1">
      <c r="C79" s="3"/>
      <c r="D79" s="3"/>
      <c r="E79" s="43"/>
      <c r="F79" s="3"/>
      <c r="G79" s="54" t="s">
        <v>108</v>
      </c>
    </row>
    <row r="80" spans="1:7">
      <c r="B80" s="3"/>
      <c r="C80" s="3"/>
      <c r="D80" s="3"/>
      <c r="E80" s="98" t="s">
        <v>86</v>
      </c>
      <c r="F80" s="100"/>
    </row>
    <row r="81" spans="3:6">
      <c r="C81" s="3"/>
      <c r="E81" s="101"/>
      <c r="F81" s="103"/>
    </row>
    <row r="82" spans="3:6">
      <c r="C82" s="3"/>
      <c r="D82" s="3"/>
      <c r="E82" s="104"/>
      <c r="F82" s="106"/>
    </row>
    <row r="83" spans="3:6">
      <c r="C83" s="3"/>
      <c r="D83" s="3"/>
      <c r="E83" s="3"/>
      <c r="F83" s="3"/>
    </row>
    <row r="84" spans="3:6">
      <c r="C84" s="3"/>
      <c r="D84" s="3"/>
      <c r="E84" s="43" t="str">
        <f>'Welcome Page'!A8</f>
        <v>The calculation in this Toolkit is for reference only.</v>
      </c>
      <c r="F84" s="3"/>
    </row>
    <row r="85" spans="3:6">
      <c r="C85" s="3"/>
      <c r="D85" s="3"/>
      <c r="E85" s="43" t="str">
        <f>'Welcome Page'!A9</f>
        <v>The Government, with the advice from Advisory Committee on Recycling Fund (RFAC), shall have sole discretion in deciding the amount of budget / funding to be approved for each case.</v>
      </c>
      <c r="F85" s="3"/>
    </row>
    <row r="86" spans="3:6">
      <c r="C86" s="3"/>
      <c r="D86" s="3"/>
      <c r="E86" s="3"/>
      <c r="F86" s="3"/>
    </row>
  </sheetData>
  <sheetProtection sheet="1" formatCells="0" formatColumns="0" formatRows="0" insertColumns="0" insertRows="0" insertHyperlinks="0" deleteColumns="0" deleteRows="0" sort="0" autoFilter="0" pivotTables="0"/>
  <mergeCells count="4">
    <mergeCell ref="E80:F82"/>
    <mergeCell ref="C47:F49"/>
    <mergeCell ref="A75:D76"/>
    <mergeCell ref="G19:G21"/>
  </mergeCells>
  <phoneticPr fontId="20" type="noConversion"/>
  <conditionalFormatting sqref="G29">
    <cfRule type="expression" dxfId="4" priority="5">
      <formula>$B$29&gt;0</formula>
    </cfRule>
  </conditionalFormatting>
  <conditionalFormatting sqref="G41">
    <cfRule type="expression" dxfId="3" priority="4">
      <formula>$B$41&gt;0</formula>
    </cfRule>
  </conditionalFormatting>
  <conditionalFormatting sqref="G52:G60">
    <cfRule type="expression" dxfId="2" priority="3">
      <formula>COUNTA($E$52:$E$60,$E$62:$E$70)&gt;9</formula>
    </cfRule>
  </conditionalFormatting>
  <conditionalFormatting sqref="G62:G70">
    <cfRule type="expression" dxfId="1" priority="1">
      <formula>COUNTA($E$52:$E$60,$E$62:$E$70)&gt;9</formula>
    </cfRule>
  </conditionalFormatting>
  <dataValidations count="3">
    <dataValidation type="decimal" allowBlank="1" showInputMessage="1" showErrorMessage="1" errorTitle="Previously Approved Cases" error="Please fill in a Positive Figure for the Previously Approved Cases_x000a_(Maximum = 15,000,0000)_x000a_" promptTitle="Previously Approved Cases" prompt="Please fill in a Positive Figure for the Previously Approved Cases_x000a_(Maximum = 15,000,0000)_x000a_" sqref="E52:E60 E62:E70" xr:uid="{00000000-0002-0000-0400-000000000000}">
      <formula1>0</formula1>
      <formula2>15000000</formula2>
    </dataValidation>
    <dataValidation type="decimal" operator="greaterThanOrEqual" allowBlank="1" showInputMessage="1" showErrorMessage="1" errorTitle="Project Cost" error="Please fill in a Positive Figure for the Project Cost" promptTitle="Project Cost" prompt="Please fill in a Positive Figure for the Project Cost" sqref="B14:B15 B19 B21 B33:B34 B36:B37 B39 B41 B43:B44 B25:B31" xr:uid="{00000000-0002-0000-0400-000001000000}">
      <formula1>0</formula1>
    </dataValidation>
    <dataValidation type="whole" allowBlank="1" showInputMessage="1" showErrorMessage="1" errorTitle="Project Duration" error="Project Duration should last for at least 6 months and within 2 years (i.e. 24 months)." promptTitle="Project Duration" prompt="Please enter Whole Number for Project Period_x000a_(Min: 6 - Max: 24)" sqref="B6:B7" xr:uid="{00000000-0002-0000-0400-000002000000}">
      <formula1>6</formula1>
      <formula2>24</formula2>
    </dataValidation>
  </dataValidations>
  <hyperlinks>
    <hyperlink ref="A4" r:id="rId1" xr:uid="{00000000-0004-0000-0400-000000000000}"/>
  </hyperlinks>
  <pageMargins left="0.7" right="0.7" top="0.75" bottom="0.75" header="0.3" footer="0.3"/>
  <pageSetup paperSize="9" orientation="portrait" r:id="rId2"/>
  <ignoredErrors>
    <ignoredError sqref="D29" formula="1"/>
  </ignoredError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A1:V55"/>
  <sheetViews>
    <sheetView showGridLines="0" zoomScale="70" zoomScaleNormal="70" workbookViewId="0">
      <pane xSplit="1" ySplit="6" topLeftCell="B20" activePane="bottomRight" state="frozen"/>
      <selection pane="topRight" activeCell="B1" sqref="B1"/>
      <selection pane="bottomLeft" activeCell="A7" sqref="A7"/>
      <selection pane="bottomRight" activeCell="A4" sqref="A4"/>
    </sheetView>
  </sheetViews>
  <sheetFormatPr defaultColWidth="9.109375" defaultRowHeight="15.6"/>
  <cols>
    <col min="1" max="1" width="101" style="3" bestFit="1" customWidth="1"/>
    <col min="2" max="6" width="20.6640625" style="35" customWidth="1"/>
    <col min="7" max="7" width="227.109375" style="3" bestFit="1" customWidth="1"/>
    <col min="8" max="8" width="18.6640625" style="31" customWidth="1"/>
    <col min="9" max="17" width="18.6640625" style="3" customWidth="1"/>
    <col min="18" max="16384" width="9.109375" style="3"/>
  </cols>
  <sheetData>
    <row r="1" spans="1:22">
      <c r="A1" s="7" t="str">
        <f>'Welcome Page'!A1</f>
        <v>Recycling Fund</v>
      </c>
      <c r="B1" s="3"/>
      <c r="C1" s="3"/>
      <c r="D1" s="3"/>
      <c r="E1" s="3"/>
      <c r="F1" s="3"/>
    </row>
    <row r="2" spans="1:22">
      <c r="A2" s="7" t="str">
        <f>'Welcome Page'!A2</f>
        <v>Budget Calculation Toolkit</v>
      </c>
      <c r="B2" s="3"/>
      <c r="C2" s="3"/>
      <c r="D2" s="3"/>
      <c r="E2" s="3"/>
      <c r="F2" s="3"/>
    </row>
    <row r="3" spans="1:22">
      <c r="A3" s="37" t="s">
        <v>127</v>
      </c>
      <c r="B3" s="3"/>
      <c r="C3" s="3"/>
      <c r="D3" s="3"/>
      <c r="E3" s="3"/>
      <c r="F3" s="3"/>
    </row>
    <row r="4" spans="1:22" ht="16.8" thickBot="1">
      <c r="A4" s="79" t="s">
        <v>168</v>
      </c>
      <c r="B4" s="3"/>
      <c r="C4" s="3"/>
      <c r="D4" s="3"/>
      <c r="E4" s="3"/>
      <c r="F4" s="3"/>
      <c r="I4" s="31"/>
      <c r="J4" s="31"/>
      <c r="K4" s="31"/>
      <c r="L4" s="31"/>
      <c r="M4" s="31"/>
      <c r="N4" s="31"/>
      <c r="O4" s="31"/>
      <c r="P4" s="31"/>
      <c r="Q4" s="31"/>
      <c r="R4" s="31"/>
      <c r="S4" s="31"/>
      <c r="T4" s="31"/>
      <c r="U4" s="31"/>
      <c r="V4" s="31"/>
    </row>
    <row r="5" spans="1:22" ht="63" thickBot="1">
      <c r="B5" s="4" t="s">
        <v>13</v>
      </c>
      <c r="C5" s="5" t="s">
        <v>14</v>
      </c>
      <c r="D5" s="6" t="s">
        <v>15</v>
      </c>
      <c r="E5" s="5" t="s">
        <v>16</v>
      </c>
      <c r="F5" s="6" t="s">
        <v>128</v>
      </c>
      <c r="G5" s="6" t="s">
        <v>18</v>
      </c>
    </row>
    <row r="6" spans="1:22" ht="31.2">
      <c r="B6" s="42" t="s">
        <v>19</v>
      </c>
      <c r="C6" s="42" t="s">
        <v>20</v>
      </c>
      <c r="D6" s="42" t="s">
        <v>21</v>
      </c>
      <c r="E6" s="42" t="s">
        <v>129</v>
      </c>
      <c r="F6" s="64" t="s">
        <v>130</v>
      </c>
    </row>
    <row r="7" spans="1:22" ht="46.8">
      <c r="A7" s="74" t="s">
        <v>24</v>
      </c>
      <c r="B7" s="43"/>
      <c r="C7" s="43"/>
      <c r="D7" s="43"/>
      <c r="E7" s="43"/>
      <c r="F7" s="43"/>
    </row>
    <row r="8" spans="1:22">
      <c r="A8" s="44" t="s">
        <v>25</v>
      </c>
      <c r="B8" s="42"/>
      <c r="C8" s="42"/>
      <c r="D8" s="42"/>
      <c r="E8" s="42"/>
      <c r="F8" s="42"/>
      <c r="G8" s="45"/>
    </row>
    <row r="9" spans="1:22">
      <c r="A9" s="46" t="s">
        <v>26</v>
      </c>
      <c r="B9" s="47"/>
      <c r="C9" s="47"/>
      <c r="D9" s="47"/>
      <c r="E9" s="47"/>
      <c r="F9" s="47"/>
    </row>
    <row r="10" spans="1:22" ht="31.2">
      <c r="A10" s="48" t="s">
        <v>27</v>
      </c>
      <c r="B10" s="34"/>
      <c r="C10" s="35">
        <v>0</v>
      </c>
      <c r="D10" s="35">
        <f>B10-C10</f>
        <v>0</v>
      </c>
      <c r="E10" s="35">
        <f>D10*Parameter!$B$10</f>
        <v>0</v>
      </c>
      <c r="F10" s="35">
        <f>B10-E10</f>
        <v>0</v>
      </c>
      <c r="G10" s="73" t="s">
        <v>182</v>
      </c>
    </row>
    <row r="11" spans="1:22">
      <c r="A11" s="48" t="s">
        <v>28</v>
      </c>
      <c r="B11" s="34"/>
      <c r="C11" s="35">
        <v>0</v>
      </c>
      <c r="D11" s="35">
        <f>B11-C11</f>
        <v>0</v>
      </c>
      <c r="E11" s="35">
        <f>D11*Parameter!$B$10</f>
        <v>0</v>
      </c>
      <c r="F11" s="35">
        <f>B11-E11</f>
        <v>0</v>
      </c>
      <c r="G11" s="50"/>
    </row>
    <row r="12" spans="1:22">
      <c r="A12" s="48" t="s">
        <v>131</v>
      </c>
      <c r="B12" s="34"/>
      <c r="C12" s="35">
        <v>0</v>
      </c>
      <c r="D12" s="35">
        <f t="shared" ref="D12" si="0">B12-C12</f>
        <v>0</v>
      </c>
      <c r="E12" s="35">
        <f>D12*Parameter!$B$10</f>
        <v>0</v>
      </c>
      <c r="F12" s="35">
        <f t="shared" ref="F12" si="1">B12-E12</f>
        <v>0</v>
      </c>
      <c r="G12" s="50"/>
    </row>
    <row r="13" spans="1:22">
      <c r="A13" s="48"/>
      <c r="G13" s="50"/>
    </row>
    <row r="14" spans="1:22">
      <c r="A14" s="51" t="s">
        <v>29</v>
      </c>
      <c r="G14" s="50"/>
    </row>
    <row r="15" spans="1:22">
      <c r="A15" s="46" t="s">
        <v>30</v>
      </c>
      <c r="B15" s="47"/>
      <c r="C15" s="47"/>
      <c r="D15" s="47"/>
      <c r="G15" s="50"/>
    </row>
    <row r="16" spans="1:22" ht="15.75" customHeight="1">
      <c r="A16" s="48" t="s">
        <v>31</v>
      </c>
      <c r="B16" s="34"/>
      <c r="C16" s="35">
        <v>0</v>
      </c>
      <c r="D16" s="35">
        <f>B16-C16</f>
        <v>0</v>
      </c>
      <c r="E16" s="35">
        <f>D16*Parameter!$B$10</f>
        <v>0</v>
      </c>
      <c r="F16" s="35">
        <f t="shared" ref="F16" si="2">B16-E16</f>
        <v>0</v>
      </c>
      <c r="G16" s="50"/>
    </row>
    <row r="17" spans="1:7">
      <c r="A17" s="46" t="s">
        <v>32</v>
      </c>
      <c r="B17" s="47"/>
      <c r="C17" s="47"/>
      <c r="D17" s="47"/>
      <c r="G17" s="50"/>
    </row>
    <row r="18" spans="1:7">
      <c r="A18" s="48" t="s">
        <v>33</v>
      </c>
      <c r="B18" s="34"/>
      <c r="C18" s="35">
        <v>0</v>
      </c>
      <c r="D18" s="35">
        <f>B18-C18</f>
        <v>0</v>
      </c>
      <c r="E18" s="35">
        <f>D18*Parameter!$B$10</f>
        <v>0</v>
      </c>
      <c r="F18" s="35">
        <f t="shared" ref="F18:F19" si="3">B18-E18</f>
        <v>0</v>
      </c>
      <c r="G18" s="50"/>
    </row>
    <row r="19" spans="1:7">
      <c r="A19" s="48" t="s">
        <v>132</v>
      </c>
      <c r="B19" s="34"/>
      <c r="C19" s="35">
        <v>0</v>
      </c>
      <c r="D19" s="35">
        <f t="shared" ref="D19" si="4">B19-C19</f>
        <v>0</v>
      </c>
      <c r="E19" s="35">
        <f>D19*Parameter!$B$10</f>
        <v>0</v>
      </c>
      <c r="F19" s="35">
        <f t="shared" si="3"/>
        <v>0</v>
      </c>
      <c r="G19" s="50"/>
    </row>
    <row r="20" spans="1:7">
      <c r="G20" s="50"/>
    </row>
    <row r="21" spans="1:7" ht="31.2">
      <c r="A21" s="52" t="s">
        <v>34</v>
      </c>
      <c r="G21" s="73" t="s">
        <v>181</v>
      </c>
    </row>
    <row r="22" spans="1:7">
      <c r="A22" s="46" t="s">
        <v>35</v>
      </c>
      <c r="B22" s="47"/>
      <c r="C22" s="47"/>
      <c r="D22" s="47"/>
      <c r="G22" s="50"/>
    </row>
    <row r="23" spans="1:7">
      <c r="A23" s="48" t="s">
        <v>36</v>
      </c>
      <c r="B23" s="34"/>
      <c r="C23" s="35">
        <v>0</v>
      </c>
      <c r="D23" s="35">
        <f>B23-C23</f>
        <v>0</v>
      </c>
      <c r="E23" s="35">
        <f>D23*Parameter!$B$10</f>
        <v>0</v>
      </c>
      <c r="F23" s="35">
        <f t="shared" ref="F23:F29" si="5">B23-E23</f>
        <v>0</v>
      </c>
      <c r="G23" s="50"/>
    </row>
    <row r="24" spans="1:7">
      <c r="A24" s="48" t="s">
        <v>37</v>
      </c>
      <c r="B24" s="71"/>
      <c r="C24" s="35">
        <v>0</v>
      </c>
      <c r="D24" s="35">
        <f>B24-C24</f>
        <v>0</v>
      </c>
      <c r="E24" s="35">
        <f>D24*Parameter!$B$10</f>
        <v>0</v>
      </c>
      <c r="F24" s="35">
        <f t="shared" si="5"/>
        <v>0</v>
      </c>
      <c r="G24" s="49" t="s">
        <v>163</v>
      </c>
    </row>
    <row r="25" spans="1:7">
      <c r="A25" s="48" t="s">
        <v>38</v>
      </c>
      <c r="B25" s="34"/>
      <c r="C25" s="35">
        <v>0</v>
      </c>
      <c r="D25" s="35">
        <f>B25-C25</f>
        <v>0</v>
      </c>
      <c r="E25" s="35">
        <f>D25*Parameter!$B$10</f>
        <v>0</v>
      </c>
      <c r="F25" s="35">
        <f t="shared" si="5"/>
        <v>0</v>
      </c>
      <c r="G25" s="50"/>
    </row>
    <row r="26" spans="1:7">
      <c r="A26" s="48" t="s">
        <v>39</v>
      </c>
      <c r="B26" s="34"/>
      <c r="C26" s="35">
        <v>0</v>
      </c>
      <c r="D26" s="35">
        <f>B26-C26</f>
        <v>0</v>
      </c>
      <c r="E26" s="35">
        <f>D26*Parameter!$B$10</f>
        <v>0</v>
      </c>
      <c r="F26" s="35">
        <f t="shared" si="5"/>
        <v>0</v>
      </c>
      <c r="G26" s="50"/>
    </row>
    <row r="27" spans="1:7" ht="50.25" customHeight="1">
      <c r="A27" s="33" t="s">
        <v>40</v>
      </c>
      <c r="B27" s="34"/>
      <c r="C27" s="35">
        <f>B27-D27</f>
        <v>0</v>
      </c>
      <c r="D27" s="35">
        <f>MIN(B27*90%,250000)</f>
        <v>0</v>
      </c>
      <c r="E27" s="35">
        <f>D27*Parameter!$B$10</f>
        <v>0</v>
      </c>
      <c r="F27" s="35">
        <f t="shared" si="5"/>
        <v>0</v>
      </c>
      <c r="G27" s="36" t="s">
        <v>179</v>
      </c>
    </row>
    <row r="28" spans="1:7">
      <c r="A28" s="48" t="s">
        <v>41</v>
      </c>
      <c r="B28" s="34"/>
      <c r="C28" s="35">
        <v>0</v>
      </c>
      <c r="D28" s="35">
        <f>B28-C28</f>
        <v>0</v>
      </c>
      <c r="E28" s="35">
        <f>D28*Parameter!$B$10</f>
        <v>0</v>
      </c>
      <c r="F28" s="35">
        <f t="shared" si="5"/>
        <v>0</v>
      </c>
      <c r="G28" s="49" t="s">
        <v>165</v>
      </c>
    </row>
    <row r="29" spans="1:7">
      <c r="A29" s="48" t="s">
        <v>43</v>
      </c>
      <c r="B29" s="34"/>
      <c r="C29" s="35">
        <v>0</v>
      </c>
      <c r="D29" s="35">
        <f>B29-C29</f>
        <v>0</v>
      </c>
      <c r="E29" s="35">
        <f>D29*Parameter!$B$10</f>
        <v>0</v>
      </c>
      <c r="F29" s="35">
        <f t="shared" si="5"/>
        <v>0</v>
      </c>
      <c r="G29" s="50"/>
    </row>
    <row r="30" spans="1:7">
      <c r="A30" s="46" t="s">
        <v>44</v>
      </c>
      <c r="B30" s="47"/>
      <c r="C30" s="47"/>
      <c r="D30" s="47"/>
      <c r="G30" s="50"/>
    </row>
    <row r="31" spans="1:7">
      <c r="A31" s="48" t="s">
        <v>45</v>
      </c>
      <c r="B31" s="34"/>
      <c r="C31" s="35">
        <v>0</v>
      </c>
      <c r="D31" s="35">
        <f>B31-C31</f>
        <v>0</v>
      </c>
      <c r="E31" s="35">
        <f>D31*Parameter!$B$10</f>
        <v>0</v>
      </c>
      <c r="F31" s="35">
        <f t="shared" ref="F31:F32" si="6">B31-E31</f>
        <v>0</v>
      </c>
      <c r="G31" s="50"/>
    </row>
    <row r="32" spans="1:7">
      <c r="A32" s="48" t="s">
        <v>166</v>
      </c>
      <c r="B32" s="34"/>
      <c r="C32" s="35">
        <v>0</v>
      </c>
      <c r="D32" s="35">
        <f>B32-C32</f>
        <v>0</v>
      </c>
      <c r="E32" s="35">
        <f>D32*Parameter!$B$10</f>
        <v>0</v>
      </c>
      <c r="F32" s="35">
        <f t="shared" si="6"/>
        <v>0</v>
      </c>
      <c r="G32" s="50"/>
    </row>
    <row r="33" spans="1:8">
      <c r="A33" s="46" t="s">
        <v>133</v>
      </c>
      <c r="B33" s="47"/>
      <c r="C33" s="47"/>
      <c r="D33" s="47"/>
      <c r="G33" s="50"/>
    </row>
    <row r="34" spans="1:8">
      <c r="A34" s="48" t="s">
        <v>48</v>
      </c>
      <c r="B34" s="34"/>
      <c r="C34" s="35">
        <v>0</v>
      </c>
      <c r="D34" s="35">
        <f>B34-C34</f>
        <v>0</v>
      </c>
      <c r="E34" s="35">
        <f>D34*Parameter!$B$10</f>
        <v>0</v>
      </c>
      <c r="F34" s="35">
        <f t="shared" ref="F34" si="7">B34-E34</f>
        <v>0</v>
      </c>
      <c r="G34" s="50"/>
    </row>
    <row r="35" spans="1:8">
      <c r="A35" s="46" t="s">
        <v>49</v>
      </c>
      <c r="B35" s="47"/>
      <c r="C35" s="47"/>
      <c r="D35" s="47"/>
      <c r="G35" s="50"/>
    </row>
    <row r="36" spans="1:8">
      <c r="A36" s="48" t="s">
        <v>50</v>
      </c>
      <c r="B36" s="34"/>
      <c r="C36" s="35">
        <v>0</v>
      </c>
      <c r="D36" s="35">
        <f>B36-C36</f>
        <v>0</v>
      </c>
      <c r="E36" s="35">
        <f>D36*Parameter!$B$10</f>
        <v>0</v>
      </c>
      <c r="F36" s="35">
        <f t="shared" ref="F36" si="8">B36-E36</f>
        <v>0</v>
      </c>
      <c r="G36" s="49" t="s">
        <v>164</v>
      </c>
    </row>
    <row r="37" spans="1:8">
      <c r="A37" s="46" t="s">
        <v>134</v>
      </c>
      <c r="B37" s="47"/>
      <c r="C37" s="47"/>
      <c r="D37" s="47"/>
      <c r="G37" s="50"/>
    </row>
    <row r="38" spans="1:8">
      <c r="A38" s="48" t="s">
        <v>54</v>
      </c>
      <c r="B38" s="34"/>
      <c r="C38" s="35">
        <v>0</v>
      </c>
      <c r="D38" s="35">
        <f>B38-C38</f>
        <v>0</v>
      </c>
      <c r="E38" s="35">
        <f>D38*Parameter!$B$10</f>
        <v>0</v>
      </c>
      <c r="F38" s="35">
        <f t="shared" ref="F38:F39" si="9">B38-E38</f>
        <v>0</v>
      </c>
      <c r="G38" s="50"/>
    </row>
    <row r="39" spans="1:8">
      <c r="A39" s="48" t="s">
        <v>55</v>
      </c>
      <c r="B39" s="34"/>
      <c r="C39" s="35">
        <v>0</v>
      </c>
      <c r="D39" s="35">
        <f>B39-C39</f>
        <v>0</v>
      </c>
      <c r="E39" s="35">
        <f>D39*Parameter!$B$10</f>
        <v>0</v>
      </c>
      <c r="F39" s="35">
        <f t="shared" si="9"/>
        <v>0</v>
      </c>
      <c r="G39" s="50"/>
    </row>
    <row r="40" spans="1:8">
      <c r="A40" s="46" t="s">
        <v>135</v>
      </c>
      <c r="B40" s="47"/>
      <c r="C40" s="47"/>
      <c r="D40" s="47"/>
      <c r="G40" s="50"/>
    </row>
    <row r="41" spans="1:8" ht="31.2">
      <c r="A41" s="48" t="s">
        <v>136</v>
      </c>
      <c r="B41" s="34"/>
      <c r="C41" s="35">
        <v>0</v>
      </c>
      <c r="D41" s="35">
        <f>B41-C41</f>
        <v>0</v>
      </c>
      <c r="E41" s="35">
        <f>D41*Parameter!$B$10</f>
        <v>0</v>
      </c>
      <c r="F41" s="35">
        <f t="shared" ref="F41" si="10">B41-E41</f>
        <v>0</v>
      </c>
      <c r="G41" s="73" t="s">
        <v>180</v>
      </c>
      <c r="H41" s="72" t="e">
        <f>E41/E42</f>
        <v>#DIV/0!</v>
      </c>
    </row>
    <row r="42" spans="1:8" ht="16.2" thickBot="1">
      <c r="A42" s="41" t="s">
        <v>56</v>
      </c>
      <c r="B42" s="53">
        <f>SUM(B8:B41)</f>
        <v>0</v>
      </c>
      <c r="C42" s="53">
        <f>SUM(C10:C40,C41:C41)</f>
        <v>0</v>
      </c>
      <c r="D42" s="53">
        <f>SUM(D10:D40,D41:D41)</f>
        <v>0</v>
      </c>
      <c r="E42" s="53">
        <f>SUM(E10:E40,E41:E41)</f>
        <v>0</v>
      </c>
      <c r="F42" s="53">
        <f>SUM(F8:F40)</f>
        <v>0</v>
      </c>
      <c r="G42" s="58"/>
    </row>
    <row r="43" spans="1:8" ht="16.2" thickTop="1">
      <c r="E43" s="55" t="s">
        <v>137</v>
      </c>
      <c r="G43" s="56"/>
    </row>
    <row r="44" spans="1:8">
      <c r="G44" s="56"/>
    </row>
    <row r="45" spans="1:8" ht="16.2" thickBot="1">
      <c r="D45" s="3"/>
      <c r="G45" s="45"/>
    </row>
    <row r="46" spans="1:8" ht="18" thickBot="1">
      <c r="D46" s="41" t="s">
        <v>138</v>
      </c>
      <c r="E46" s="61">
        <f>MIN(Parameter!$C$10,E42)</f>
        <v>0</v>
      </c>
      <c r="G46" s="58" t="s">
        <v>139</v>
      </c>
    </row>
    <row r="47" spans="1:8" ht="16.5" customHeight="1" thickTop="1">
      <c r="C47" s="3"/>
      <c r="D47" s="3"/>
      <c r="E47" s="43"/>
      <c r="F47" s="3"/>
      <c r="G47" s="54" t="s">
        <v>108</v>
      </c>
    </row>
    <row r="48" spans="1:8">
      <c r="C48" s="3"/>
      <c r="D48" s="3"/>
      <c r="E48" s="43"/>
      <c r="F48" s="3"/>
      <c r="G48" s="54"/>
    </row>
    <row r="49" spans="2:6" ht="15.75" customHeight="1">
      <c r="B49" s="3"/>
      <c r="C49" s="3"/>
      <c r="D49" s="3"/>
      <c r="E49" s="98" t="s">
        <v>86</v>
      </c>
      <c r="F49" s="100"/>
    </row>
    <row r="50" spans="2:6">
      <c r="C50" s="3"/>
      <c r="E50" s="101"/>
      <c r="F50" s="103"/>
    </row>
    <row r="51" spans="2:6">
      <c r="C51" s="3"/>
      <c r="D51" s="3"/>
      <c r="E51" s="104"/>
      <c r="F51" s="106"/>
    </row>
    <row r="52" spans="2:6">
      <c r="C52" s="3"/>
      <c r="D52" s="3"/>
      <c r="E52" s="3"/>
      <c r="F52" s="3"/>
    </row>
    <row r="53" spans="2:6">
      <c r="C53" s="3"/>
      <c r="D53" s="3"/>
      <c r="E53" s="43" t="str">
        <f>'Welcome Page'!A8</f>
        <v>The calculation in this Toolkit is for reference only.</v>
      </c>
      <c r="F53" s="3"/>
    </row>
    <row r="54" spans="2:6">
      <c r="C54" s="3"/>
      <c r="D54" s="3"/>
      <c r="E54" s="43" t="str">
        <f>'Welcome Page'!A9</f>
        <v>The Government, with the advice from Advisory Committee on Recycling Fund (RFAC), shall have sole discretion in deciding the amount of budget / funding to be approved for each case.</v>
      </c>
      <c r="F54" s="3"/>
    </row>
    <row r="55" spans="2:6">
      <c r="C55" s="3"/>
      <c r="D55" s="3"/>
      <c r="E55" s="3"/>
      <c r="F55" s="3"/>
    </row>
  </sheetData>
  <sheetProtection sheet="1" formatCells="0" formatColumns="0" formatRows="0" insertColumns="0" insertRows="0" insertHyperlinks="0" deleteColumns="0" deleteRows="0" sort="0" autoFilter="0" pivotTables="0"/>
  <mergeCells count="1">
    <mergeCell ref="E49:F51"/>
  </mergeCells>
  <phoneticPr fontId="20" type="noConversion"/>
  <conditionalFormatting sqref="G27">
    <cfRule type="expression" dxfId="0" priority="4">
      <formula>$B$27&gt;0</formula>
    </cfRule>
  </conditionalFormatting>
  <dataValidations xWindow="603" yWindow="702" count="1">
    <dataValidation type="decimal" operator="greaterThanOrEqual" allowBlank="1" showInputMessage="1" showErrorMessage="1" errorTitle="Project Cost" error="Please fill in a Positive Figure for the Project Cost" promptTitle="Project Cost" prompt="Please fill in a Positive Figure for the Project Cost" sqref="B23:B29 B16 B10:B12 B31:B32 B34 B36 B18:B19 B38:B39 B41" xr:uid="{00000000-0002-0000-0500-000000000000}">
      <formula1>0</formula1>
    </dataValidation>
  </dataValidations>
  <hyperlinks>
    <hyperlink ref="A4" r:id="rId1" xr:uid="{00000000-0004-0000-0500-000000000000}"/>
  </hyperlinks>
  <pageMargins left="0.7" right="0.7" top="0.75" bottom="0.75" header="0.3" footer="0.3"/>
  <pageSetup paperSize="9" orientation="portrait" r:id="rId2"/>
  <ignoredErrors>
    <ignoredError sqref="D27" formula="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C000"/>
  </sheetPr>
  <dimension ref="A1:F12"/>
  <sheetViews>
    <sheetView showGridLines="0" zoomScale="70" zoomScaleNormal="70" workbookViewId="0">
      <selection activeCell="A27" sqref="A27"/>
    </sheetView>
  </sheetViews>
  <sheetFormatPr defaultColWidth="9.109375" defaultRowHeight="15.6"/>
  <cols>
    <col min="1" max="1" width="26.88671875" style="2" bestFit="1" customWidth="1"/>
    <col min="2" max="6" width="54.5546875" style="2" customWidth="1"/>
    <col min="7" max="16" width="20.6640625" style="2" customWidth="1"/>
    <col min="17" max="16384" width="9.109375" style="2"/>
  </cols>
  <sheetData>
    <row r="1" spans="1:6">
      <c r="A1" s="2" t="s">
        <v>0</v>
      </c>
    </row>
    <row r="2" spans="1:6">
      <c r="A2" s="2" t="s">
        <v>141</v>
      </c>
    </row>
    <row r="3" spans="1:6">
      <c r="A3" s="2" t="s">
        <v>142</v>
      </c>
    </row>
    <row r="5" spans="1:6" s="7" customFormat="1" ht="31.2">
      <c r="A5" s="8" t="s">
        <v>143</v>
      </c>
      <c r="B5" s="17" t="s">
        <v>144</v>
      </c>
      <c r="C5" s="17" t="s">
        <v>145</v>
      </c>
      <c r="D5" s="17" t="s">
        <v>146</v>
      </c>
      <c r="E5" s="17" t="s">
        <v>147</v>
      </c>
      <c r="F5" s="17" t="s">
        <v>148</v>
      </c>
    </row>
    <row r="6" spans="1:6">
      <c r="A6" s="9" t="s">
        <v>149</v>
      </c>
      <c r="B6" s="10">
        <v>0.5</v>
      </c>
      <c r="C6" s="15">
        <v>15000000</v>
      </c>
      <c r="D6" s="21" t="s">
        <v>140</v>
      </c>
      <c r="E6" s="21" t="s">
        <v>140</v>
      </c>
      <c r="F6" s="21" t="s">
        <v>140</v>
      </c>
    </row>
    <row r="7" spans="1:6">
      <c r="A7" s="9" t="s">
        <v>150</v>
      </c>
      <c r="B7" s="10">
        <v>0.5</v>
      </c>
      <c r="C7" s="15">
        <v>15000000</v>
      </c>
      <c r="D7" s="21" t="s">
        <v>140</v>
      </c>
      <c r="E7" s="21" t="s">
        <v>140</v>
      </c>
      <c r="F7" s="21" t="s">
        <v>140</v>
      </c>
    </row>
    <row r="8" spans="1:6">
      <c r="A8" s="9" t="s">
        <v>151</v>
      </c>
      <c r="B8" s="10">
        <v>0.5</v>
      </c>
      <c r="C8" s="15">
        <v>1000000</v>
      </c>
      <c r="D8" s="21" t="s">
        <v>140</v>
      </c>
      <c r="E8" s="21" t="s">
        <v>140</v>
      </c>
      <c r="F8" s="21" t="s">
        <v>140</v>
      </c>
    </row>
    <row r="9" spans="1:6">
      <c r="A9" s="9" t="s">
        <v>152</v>
      </c>
      <c r="B9" s="10">
        <v>0.5</v>
      </c>
      <c r="C9" s="15">
        <v>500000</v>
      </c>
      <c r="D9" s="21" t="s">
        <v>140</v>
      </c>
      <c r="E9" s="21" t="s">
        <v>140</v>
      </c>
      <c r="F9" s="21" t="s">
        <v>140</v>
      </c>
    </row>
    <row r="10" spans="1:6" ht="16.2">
      <c r="A10" s="11" t="s">
        <v>153</v>
      </c>
      <c r="B10" s="12">
        <v>1</v>
      </c>
      <c r="C10" s="16">
        <v>15000000</v>
      </c>
      <c r="D10" s="20">
        <v>0.15</v>
      </c>
      <c r="E10" s="21" t="s">
        <v>140</v>
      </c>
      <c r="F10" s="21" t="s">
        <v>140</v>
      </c>
    </row>
    <row r="11" spans="1:6">
      <c r="A11" s="11" t="s">
        <v>154</v>
      </c>
      <c r="B11" s="12">
        <v>1</v>
      </c>
      <c r="C11" s="16">
        <v>2500000</v>
      </c>
      <c r="D11" s="22" t="s">
        <v>140</v>
      </c>
      <c r="E11" s="18">
        <v>0.12</v>
      </c>
      <c r="F11" s="18">
        <v>0.15</v>
      </c>
    </row>
    <row r="12" spans="1:6">
      <c r="A12" s="13"/>
      <c r="B12" s="14"/>
      <c r="C12" s="14"/>
      <c r="D12" s="14"/>
      <c r="E12" s="14"/>
      <c r="F12" s="14"/>
    </row>
  </sheetData>
  <sheetProtection sheet="1" formatCells="0" formatColumns="0" formatRows="0" insertColumns="0" insertRows="0" insertHyperlinks="0" deleteColumns="0" deleteRows="0" sort="0" autoFilter="0" pivotTables="0"/>
  <phoneticPr fontId="2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Welcome Page</vt:lpstr>
      <vt:lpstr>ESP</vt:lpstr>
      <vt:lpstr>RRSP</vt:lpstr>
      <vt:lpstr>SP1M</vt:lpstr>
      <vt:lpstr>SUP</vt:lpstr>
      <vt:lpstr>ISP</vt:lpstr>
      <vt:lpstr>Parameter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2024-07-09T09:19:35Z</dcterms:modified>
  <cp:category/>
  <cp:contentStatus/>
</cp:coreProperties>
</file>